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2020_02_29 - Větrání skla..." sheetId="2" r:id="rId2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'2020_02_29 - Větrání skla...'!$C$88:$K$182</definedName>
    <definedName name="_xlnm.Print_Area" localSheetId="1">'2020_02_29 - Větrání skla...'!$C$4:$J$37,'2020_02_29 - Větrání skla...'!$C$43:$J$72,'2020_02_29 - Větrání skla...'!$C$78:$K$182</definedName>
    <definedName name="_xlnm.Print_Titles" localSheetId="1">'2020_02_29 - Větrání skla...'!$88:$88</definedName>
  </definedNames>
  <calcPr/>
</workbook>
</file>

<file path=xl/calcChain.xml><?xml version="1.0" encoding="utf-8"?>
<calcChain xmlns="http://schemas.openxmlformats.org/spreadsheetml/2006/main">
  <c i="2" r="J35"/>
  <c r="J34"/>
  <c i="1" r="AY55"/>
  <c i="2" r="J33"/>
  <c i="1" r="AX55"/>
  <c i="2" r="BI181"/>
  <c r="BH181"/>
  <c r="BG181"/>
  <c r="BF181"/>
  <c r="T181"/>
  <c r="T180"/>
  <c r="R181"/>
  <c r="R180"/>
  <c r="P181"/>
  <c r="P180"/>
  <c r="BK181"/>
  <c r="BK180"/>
  <c r="J180"/>
  <c r="J181"/>
  <c r="BE181"/>
  <c r="J71"/>
  <c r="BI178"/>
  <c r="BH178"/>
  <c r="BG178"/>
  <c r="BF178"/>
  <c r="T178"/>
  <c r="R178"/>
  <c r="P178"/>
  <c r="BK178"/>
  <c r="J178"/>
  <c r="BE178"/>
  <c r="BI176"/>
  <c r="BH176"/>
  <c r="BG176"/>
  <c r="BF176"/>
  <c r="T176"/>
  <c r="T175"/>
  <c r="R176"/>
  <c r="R175"/>
  <c r="P176"/>
  <c r="P175"/>
  <c r="BK176"/>
  <c r="BK175"/>
  <c r="J175"/>
  <c r="J176"/>
  <c r="BE176"/>
  <c r="J70"/>
  <c r="BI173"/>
  <c r="BH173"/>
  <c r="BG173"/>
  <c r="BF173"/>
  <c r="T173"/>
  <c r="T172"/>
  <c r="R173"/>
  <c r="R172"/>
  <c r="P173"/>
  <c r="P172"/>
  <c r="BK173"/>
  <c r="BK172"/>
  <c r="J172"/>
  <c r="J173"/>
  <c r="BE173"/>
  <c r="J69"/>
  <c r="BI170"/>
  <c r="BH170"/>
  <c r="BG170"/>
  <c r="BF170"/>
  <c r="T170"/>
  <c r="T169"/>
  <c r="T168"/>
  <c r="R170"/>
  <c r="R169"/>
  <c r="R168"/>
  <c r="P170"/>
  <c r="P169"/>
  <c r="P168"/>
  <c r="BK170"/>
  <c r="BK169"/>
  <c r="J169"/>
  <c r="BK168"/>
  <c r="J168"/>
  <c r="J170"/>
  <c r="BE170"/>
  <c r="J68"/>
  <c r="J67"/>
  <c r="BI166"/>
  <c r="BH166"/>
  <c r="BG166"/>
  <c r="BF166"/>
  <c r="T166"/>
  <c r="T165"/>
  <c r="R166"/>
  <c r="R165"/>
  <c r="P166"/>
  <c r="P165"/>
  <c r="BK166"/>
  <c r="BK165"/>
  <c r="J165"/>
  <c r="J166"/>
  <c r="BE166"/>
  <c r="J66"/>
  <c r="BI163"/>
  <c r="BH163"/>
  <c r="BG163"/>
  <c r="BF163"/>
  <c r="T163"/>
  <c r="T162"/>
  <c r="T161"/>
  <c r="R163"/>
  <c r="R162"/>
  <c r="R161"/>
  <c r="P163"/>
  <c r="P162"/>
  <c r="P161"/>
  <c r="BK163"/>
  <c r="BK162"/>
  <c r="J162"/>
  <c r="BK161"/>
  <c r="J161"/>
  <c r="J163"/>
  <c r="BE163"/>
  <c r="J65"/>
  <c r="J64"/>
  <c r="BI159"/>
  <c r="BH159"/>
  <c r="BG159"/>
  <c r="BF159"/>
  <c r="T159"/>
  <c r="R159"/>
  <c r="P159"/>
  <c r="BK159"/>
  <c r="J159"/>
  <c r="BE159"/>
  <c r="BI157"/>
  <c r="BH157"/>
  <c r="BG157"/>
  <c r="BF157"/>
  <c r="T157"/>
  <c r="R157"/>
  <c r="P157"/>
  <c r="BK157"/>
  <c r="J157"/>
  <c r="BE157"/>
  <c r="BI155"/>
  <c r="BH155"/>
  <c r="BG155"/>
  <c r="BF155"/>
  <c r="T155"/>
  <c r="T154"/>
  <c r="R155"/>
  <c r="R154"/>
  <c r="P155"/>
  <c r="P154"/>
  <c r="BK155"/>
  <c r="BK154"/>
  <c r="J154"/>
  <c r="J155"/>
  <c r="BE155"/>
  <c r="J63"/>
  <c r="BI152"/>
  <c r="BH152"/>
  <c r="BG152"/>
  <c r="BF152"/>
  <c r="T152"/>
  <c r="T151"/>
  <c r="R152"/>
  <c r="R151"/>
  <c r="P152"/>
  <c r="P151"/>
  <c r="BK152"/>
  <c r="BK151"/>
  <c r="J151"/>
  <c r="J152"/>
  <c r="BE152"/>
  <c r="J62"/>
  <c r="BI149"/>
  <c r="BH149"/>
  <c r="BG149"/>
  <c r="BF149"/>
  <c r="T149"/>
  <c r="R149"/>
  <c r="P149"/>
  <c r="BK149"/>
  <c r="J149"/>
  <c r="BE149"/>
  <c r="BI147"/>
  <c r="BH147"/>
  <c r="BG147"/>
  <c r="BF147"/>
  <c r="T147"/>
  <c r="R147"/>
  <c r="P147"/>
  <c r="BK147"/>
  <c r="J147"/>
  <c r="BE147"/>
  <c r="BI145"/>
  <c r="BH145"/>
  <c r="BG145"/>
  <c r="BF145"/>
  <c r="T145"/>
  <c r="R145"/>
  <c r="P145"/>
  <c r="BK145"/>
  <c r="J145"/>
  <c r="BE145"/>
  <c r="BI143"/>
  <c r="BH143"/>
  <c r="BG143"/>
  <c r="BF143"/>
  <c r="T143"/>
  <c r="R143"/>
  <c r="P143"/>
  <c r="BK143"/>
  <c r="J143"/>
  <c r="BE143"/>
  <c r="BI141"/>
  <c r="BH141"/>
  <c r="BG141"/>
  <c r="BF141"/>
  <c r="T141"/>
  <c r="T140"/>
  <c r="T139"/>
  <c r="R141"/>
  <c r="R140"/>
  <c r="R139"/>
  <c r="P141"/>
  <c r="P140"/>
  <c r="P139"/>
  <c r="BK141"/>
  <c r="BK140"/>
  <c r="J140"/>
  <c r="BK139"/>
  <c r="J139"/>
  <c r="J141"/>
  <c r="BE141"/>
  <c r="J61"/>
  <c r="J60"/>
  <c r="BI137"/>
  <c r="BH137"/>
  <c r="BG137"/>
  <c r="BF137"/>
  <c r="T137"/>
  <c r="R137"/>
  <c r="P137"/>
  <c r="BK137"/>
  <c r="J137"/>
  <c r="BE137"/>
  <c r="BI135"/>
  <c r="BH135"/>
  <c r="BG135"/>
  <c r="BF135"/>
  <c r="T135"/>
  <c r="T134"/>
  <c r="R135"/>
  <c r="R134"/>
  <c r="P135"/>
  <c r="P134"/>
  <c r="BK135"/>
  <c r="BK134"/>
  <c r="J134"/>
  <c r="J135"/>
  <c r="BE135"/>
  <c r="J59"/>
  <c r="BI132"/>
  <c r="BH132"/>
  <c r="BG132"/>
  <c r="BF132"/>
  <c r="T132"/>
  <c r="R132"/>
  <c r="P132"/>
  <c r="BK132"/>
  <c r="J132"/>
  <c r="BE132"/>
  <c r="BI130"/>
  <c r="BH130"/>
  <c r="BG130"/>
  <c r="BF130"/>
  <c r="T130"/>
  <c r="T129"/>
  <c r="R130"/>
  <c r="R129"/>
  <c r="P130"/>
  <c r="P129"/>
  <c r="BK130"/>
  <c r="BK129"/>
  <c r="J129"/>
  <c r="J130"/>
  <c r="BE130"/>
  <c r="J58"/>
  <c r="BI127"/>
  <c r="BH127"/>
  <c r="BG127"/>
  <c r="BF127"/>
  <c r="T127"/>
  <c r="R127"/>
  <c r="P127"/>
  <c r="BK127"/>
  <c r="J127"/>
  <c r="BE127"/>
  <c r="BI125"/>
  <c r="BH125"/>
  <c r="BG125"/>
  <c r="BF125"/>
  <c r="T125"/>
  <c r="R125"/>
  <c r="P125"/>
  <c r="BK125"/>
  <c r="J125"/>
  <c r="BE125"/>
  <c r="BI123"/>
  <c r="BH123"/>
  <c r="BG123"/>
  <c r="BF123"/>
  <c r="T123"/>
  <c r="R123"/>
  <c r="P123"/>
  <c r="BK123"/>
  <c r="J123"/>
  <c r="BE123"/>
  <c r="BI121"/>
  <c r="BH121"/>
  <c r="BG121"/>
  <c r="BF121"/>
  <c r="T121"/>
  <c r="R121"/>
  <c r="P121"/>
  <c r="BK121"/>
  <c r="J121"/>
  <c r="BE121"/>
  <c r="BI119"/>
  <c r="BH119"/>
  <c r="BG119"/>
  <c r="BF119"/>
  <c r="T119"/>
  <c r="R119"/>
  <c r="P119"/>
  <c r="BK119"/>
  <c r="J119"/>
  <c r="BE119"/>
  <c r="BI117"/>
  <c r="BH117"/>
  <c r="BG117"/>
  <c r="BF117"/>
  <c r="T117"/>
  <c r="R117"/>
  <c r="P117"/>
  <c r="BK117"/>
  <c r="J117"/>
  <c r="BE117"/>
  <c r="BI115"/>
  <c r="BH115"/>
  <c r="BG115"/>
  <c r="BF115"/>
  <c r="T115"/>
  <c r="R115"/>
  <c r="P115"/>
  <c r="BK115"/>
  <c r="J115"/>
  <c r="BE115"/>
  <c r="BI113"/>
  <c r="BH113"/>
  <c r="BG113"/>
  <c r="BF113"/>
  <c r="T113"/>
  <c r="R113"/>
  <c r="P113"/>
  <c r="BK113"/>
  <c r="J113"/>
  <c r="BE113"/>
  <c r="BI111"/>
  <c r="BH111"/>
  <c r="BG111"/>
  <c r="BF111"/>
  <c r="T111"/>
  <c r="R111"/>
  <c r="P111"/>
  <c r="BK111"/>
  <c r="J111"/>
  <c r="BE111"/>
  <c r="BI108"/>
  <c r="BH108"/>
  <c r="BG108"/>
  <c r="BF108"/>
  <c r="T108"/>
  <c r="R108"/>
  <c r="P108"/>
  <c r="BK108"/>
  <c r="J108"/>
  <c r="BE108"/>
  <c r="BI106"/>
  <c r="BH106"/>
  <c r="BG106"/>
  <c r="BF106"/>
  <c r="T106"/>
  <c r="R106"/>
  <c r="P106"/>
  <c r="BK106"/>
  <c r="J106"/>
  <c r="BE106"/>
  <c r="BI104"/>
  <c r="BH104"/>
  <c r="BG104"/>
  <c r="BF104"/>
  <c r="T104"/>
  <c r="R104"/>
  <c r="P104"/>
  <c r="BK104"/>
  <c r="J104"/>
  <c r="BE104"/>
  <c r="BI102"/>
  <c r="BH102"/>
  <c r="BG102"/>
  <c r="BF102"/>
  <c r="T102"/>
  <c r="R102"/>
  <c r="P102"/>
  <c r="BK102"/>
  <c r="J102"/>
  <c r="BE102"/>
  <c r="BI100"/>
  <c r="BH100"/>
  <c r="BG100"/>
  <c r="BF100"/>
  <c r="T100"/>
  <c r="R100"/>
  <c r="P100"/>
  <c r="BK100"/>
  <c r="J100"/>
  <c r="BE100"/>
  <c r="BI98"/>
  <c r="BH98"/>
  <c r="BG98"/>
  <c r="BF98"/>
  <c r="T98"/>
  <c r="R98"/>
  <c r="P98"/>
  <c r="BK98"/>
  <c r="J98"/>
  <c r="BE98"/>
  <c r="BI96"/>
  <c r="BH96"/>
  <c r="BG96"/>
  <c r="BF96"/>
  <c r="T96"/>
  <c r="R96"/>
  <c r="P96"/>
  <c r="BK96"/>
  <c r="J96"/>
  <c r="BE96"/>
  <c r="BI94"/>
  <c r="BH94"/>
  <c r="BG94"/>
  <c r="BF94"/>
  <c r="T94"/>
  <c r="R94"/>
  <c r="P94"/>
  <c r="BK94"/>
  <c r="J94"/>
  <c r="BE94"/>
  <c r="BI92"/>
  <c r="F35"/>
  <c i="1" r="BD55"/>
  <c i="2" r="BH92"/>
  <c r="F34"/>
  <c i="1" r="BC55"/>
  <c i="2" r="BG92"/>
  <c r="F33"/>
  <c i="1" r="BB55"/>
  <c i="2" r="BF92"/>
  <c r="J32"/>
  <c i="1" r="AW55"/>
  <c i="2" r="F32"/>
  <c i="1" r="BA55"/>
  <c i="2" r="T92"/>
  <c r="T91"/>
  <c r="T90"/>
  <c r="T89"/>
  <c r="R92"/>
  <c r="R91"/>
  <c r="R90"/>
  <c r="R89"/>
  <c r="P92"/>
  <c r="P91"/>
  <c r="P90"/>
  <c r="P89"/>
  <c i="1" r="AU55"/>
  <c i="2" r="BK92"/>
  <c r="BK91"/>
  <c r="J91"/>
  <c r="BK90"/>
  <c r="J90"/>
  <c r="BK89"/>
  <c r="J89"/>
  <c r="J55"/>
  <c r="J28"/>
  <c i="1" r="AG55"/>
  <c i="2" r="J92"/>
  <c r="BE92"/>
  <c r="J31"/>
  <c i="1" r="AV55"/>
  <c i="2" r="F31"/>
  <c i="1" r="AZ55"/>
  <c i="2" r="J57"/>
  <c r="J56"/>
  <c r="J86"/>
  <c r="J85"/>
  <c r="F85"/>
  <c r="F83"/>
  <c r="E81"/>
  <c r="J51"/>
  <c r="J50"/>
  <c r="F50"/>
  <c r="F48"/>
  <c r="E46"/>
  <c r="J37"/>
  <c r="J16"/>
  <c r="E16"/>
  <c r="F86"/>
  <c r="F51"/>
  <c r="J15"/>
  <c r="J10"/>
  <c r="J83"/>
  <c r="J48"/>
  <c i="1" r="BD54"/>
  <c r="W33"/>
  <c r="BC54"/>
  <c r="W32"/>
  <c r="BB54"/>
  <c r="W31"/>
  <c r="BA54"/>
  <c r="W30"/>
  <c r="AZ54"/>
  <c r="W29"/>
  <c r="AY54"/>
  <c r="AX54"/>
  <c r="AW54"/>
  <c r="AK30"/>
  <c r="AV54"/>
  <c r="AK29"/>
  <c r="AU54"/>
  <c r="AT54"/>
  <c r="AS54"/>
  <c r="AG54"/>
  <c r="AK26"/>
  <c r="AT55"/>
  <c r="AN55"/>
  <c r="AN54"/>
  <c r="L50"/>
  <c r="AM50"/>
  <c r="AM49"/>
  <c r="L49"/>
  <c r="AM47"/>
  <c r="L47"/>
  <c r="L45"/>
  <c r="L4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<sst xmlns="http://schemas.openxmlformats.org/spreadsheetml/2006/main">
  <si>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</si>
  <si>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</si>
  <si>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</si>
  <si>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</si>
  <si>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</si>
  <si>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{f6a21e3c-ede6-4096-8182-548d70615d37}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</si>
  <si>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</si>
  <si>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</si>
  <si>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</si>
  <si>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</si>
  <si>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</si>
  <si>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</si>
  <si>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</si>
  <si>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</si>
  <si>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2020_02_29</t>
  </si>
  <si>
    <t xml:space="preserve"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</si>
  <si>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</si>
  <si>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Větrání skladu dusíku na CAR v 1.NP - budova C</t>
  </si>
  <si>
    <t>KSO:</t>
  </si>
  <si>
    <t>CC-CZ:</t>
  </si>
  <si>
    <t>Místo:</t>
  </si>
  <si>
    <t>Olomouc</t>
  </si>
  <si>
    <t>Datum:</t>
  </si>
  <si>
    <t>1. 3. 2020</t>
  </si>
  <si>
    <t>Zadavatel:</t>
  </si>
  <si>
    <t>IČ:</t>
  </si>
  <si>
    <t>FN Olomouc, I.P.Pavlova 185/6, Olomouc</t>
  </si>
  <si>
    <t>DIČ:</t>
  </si>
  <si>
    <t>Uchazeč:</t>
  </si>
  <si>
    <t>Vyplň údaj</t>
  </si>
  <si>
    <t>Projektant:</t>
  </si>
  <si>
    <t>Milan Vician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</si>
  <si>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</si>
  <si>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</si>
  <si>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</si>
  <si>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</si>
  <si>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</si>
  <si>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</si>
  <si>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</si>
  <si>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</si>
  <si>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</si>
  <si>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</si>
  <si>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</si>
  <si>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</si>
  <si>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</si>
  <si>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</si>
  <si>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</si>
  <si>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</si>
  <si>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</si>
  <si>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</si>
  <si>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</si>
  <si>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</si>
  <si>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</si>
  <si>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</si>
  <si>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</si>
  <si>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</si>
  <si>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</si>
  <si>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</si>
  <si>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</si>
  <si>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</si>
  <si>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</si>
  <si>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</si>
  <si>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</si>
  <si>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</si>
  <si>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</si>
  <si>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</si>
  <si>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</si>
  <si>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</si>
  <si>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</si>
  <si>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</si>
  <si>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</si>
  <si>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</si>
  <si>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</si>
  <si>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</si>
  <si>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</si>
  <si>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</si>
  <si>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</si>
  <si>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</si>
  <si>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</si>
  <si>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</si>
  <si>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</si>
  <si>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</si>
  <si>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</si>
  <si>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</si>
  <si>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</si>
  <si>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 xml:space="preserve">    742 - Elektroinstalace - slaboproud</t>
  </si>
  <si>
    <t xml:space="preserve">    749 -  Elektromontáže</t>
  </si>
  <si>
    <t>M - Práce a dodávky M</t>
  </si>
  <si>
    <t xml:space="preserve">    46-M - Zemní práce při extr.mont.pracích</t>
  </si>
  <si>
    <t>HZS - Hodinové zúčtovací sazby</t>
  </si>
  <si>
    <t>OST - Ostatní</t>
  </si>
  <si>
    <t>Ostatní - Ostatní</t>
  </si>
  <si>
    <t xml:space="preserve">    N - Náklady</t>
  </si>
  <si>
    <t>R - Revize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</si>
  <si>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</si>
  <si>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</si>
  <si>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</si>
  <si>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VRN5 - Finanční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</si>
  <si>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</si>
  <si>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</si>
  <si>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</si>
  <si>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</si>
  <si>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</si>
  <si>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</si>
  <si>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</si>
  <si>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</si>
  <si>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</si>
  <si>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</si>
  <si>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</si>
  <si>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</si>
  <si>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</si>
  <si>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</si>
  <si>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</si>
  <si>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</si>
  <si>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</si>
  <si>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</si>
  <si>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</si>
  <si>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M</t>
  </si>
  <si>
    <t>R_341_12</t>
  </si>
  <si>
    <t>Protipožární ucpávka , komplet vč.mtž.</t>
  </si>
  <si>
    <t>m2</t>
  </si>
  <si>
    <t>32</t>
  </si>
  <si>
    <t>16</t>
  </si>
  <si>
    <t>-715146582</t>
  </si>
  <si>
    <t>PP</t>
  </si>
  <si>
    <t>R_341_222_4</t>
  </si>
  <si>
    <t xml:space="preserve">silový kabel s klas. B2cas1d0, barvy žíl:  J, průřez 5x2,5mm2</t>
  </si>
  <si>
    <t>m</t>
  </si>
  <si>
    <t>-1404486020</t>
  </si>
  <si>
    <t>3</t>
  </si>
  <si>
    <t>R_341222587_1</t>
  </si>
  <si>
    <t xml:space="preserve">silový kabel s klas. B2cas1d0, barvy žíl:  J, průřez 5x6mm2</t>
  </si>
  <si>
    <t>512</t>
  </si>
  <si>
    <t>-1842695355</t>
  </si>
  <si>
    <t>4</t>
  </si>
  <si>
    <t>K</t>
  </si>
  <si>
    <t>741122031</t>
  </si>
  <si>
    <t>Montáž kabel Cu bez ukončení uložený pod omítku plný kulatý 5x1,5 až 2,5 mm2 (CYKY)</t>
  </si>
  <si>
    <t>CS ÚRS 2019 01</t>
  </si>
  <si>
    <t>-639235990</t>
  </si>
  <si>
    <t>Montáž kabelů měděných bez ukončení uložených pod omítku plných kulatých (CYKY), počtu a průřezu žil 5x1,5 až 2,5 mm2</t>
  </si>
  <si>
    <t>5</t>
  </si>
  <si>
    <t>741122032</t>
  </si>
  <si>
    <t>Montáž kabel Cu bez ukončení uložený pod omítku plný kulatý 5x4 až 6 mm2 (CYKY)</t>
  </si>
  <si>
    <t>389089017</t>
  </si>
  <si>
    <t>Montáž kabelů měděných bez ukončení uložených pod omítku plných kulatých (CYKY), počtu a průřezu žil 5x4 až 6 mm2</t>
  </si>
  <si>
    <t>6</t>
  </si>
  <si>
    <t>741130004</t>
  </si>
  <si>
    <t>Ukončení vodič izolovaný do 6 mm2 v rozváděči nebo na přístroji</t>
  </si>
  <si>
    <t>kus</t>
  </si>
  <si>
    <t>1426512551</t>
  </si>
  <si>
    <t>Ukončení vodičů izolovaných s označením a zapojením v rozváděči nebo na přístroji, průřezu žíly do 6 mm2</t>
  </si>
  <si>
    <t>7</t>
  </si>
  <si>
    <t>741132145</t>
  </si>
  <si>
    <t>Ukončení kabelů 5x1,5 až 4 mm2 smršťovací záklopkou nebo páskem bez letování</t>
  </si>
  <si>
    <t>-808022380</t>
  </si>
  <si>
    <t>Ukončení kabelů smršťovací záklopkou nebo páskou se zapojením bez letování, počtu a průřezu žil 5x1,5 až 4 mm2</t>
  </si>
  <si>
    <t>8</t>
  </si>
  <si>
    <t>741132146</t>
  </si>
  <si>
    <t>Ukončení kabelů 5x6 mm2 smršťovací záklopkou nebo páskem bez letování</t>
  </si>
  <si>
    <t>727642724</t>
  </si>
  <si>
    <t>Ukončení kabelů smršťovací záklopkou nebo páskou se zapojením bez letování, počtu a průřezu žil 5x6 mm2</t>
  </si>
  <si>
    <t>9</t>
  </si>
  <si>
    <t>R_101_2322</t>
  </si>
  <si>
    <t>Rozváděč - provedení úprav v rozváděči</t>
  </si>
  <si>
    <t>2072609897</t>
  </si>
  <si>
    <t xml:space="preserve">Náplň - viz výkresová dokumentace
Polyesterový-Thalassa PLA, IP65
500x1000x400mm + 2x podstavec 200mm
Světlo se zásuvkou, montážní panel
Stříška
</t>
  </si>
  <si>
    <t>P</t>
  </si>
  <si>
    <t xml:space="preserve">Poznámka k položce:_x000d_
Náplň - viz výkresová dokumentace_x000d_
Polyesterový-Thalassa PLA, IP65_x000d_
500x1000x400mm + 2x podstavec 200mm_x000d_
Světlo se zásuvkou, montážní panel_x000d_
Stříška_x000d_
</t>
  </si>
  <si>
    <t>10</t>
  </si>
  <si>
    <t>35822592</t>
  </si>
  <si>
    <t>jistič 3-pól. L - vedení, In = 40 A, bez regulace, třmen. svorky pro 2,5-95</t>
  </si>
  <si>
    <t>1523250840</t>
  </si>
  <si>
    <t>11</t>
  </si>
  <si>
    <t>35822401</t>
  </si>
  <si>
    <t>jistič 3pólový-charakteristika B 16A</t>
  </si>
  <si>
    <t>1596122717</t>
  </si>
  <si>
    <t>12</t>
  </si>
  <si>
    <t>741320161</t>
  </si>
  <si>
    <t>Montáž jistič třípólový nn do 25 A bez krytu</t>
  </si>
  <si>
    <t>1284600578</t>
  </si>
  <si>
    <t>Montáž jističů se zapojením vodičů třípólových nn do 25 A bez krytu</t>
  </si>
  <si>
    <t>13</t>
  </si>
  <si>
    <t>741320171</t>
  </si>
  <si>
    <t>Montáž jistič třípólový nn do 63 A bez krytu</t>
  </si>
  <si>
    <t>1522418294</t>
  </si>
  <si>
    <t>Montáž jističů se zapojením vodičů třípólových nn do 63 A bez krytu</t>
  </si>
  <si>
    <t>14</t>
  </si>
  <si>
    <t>R.503</t>
  </si>
  <si>
    <t>kabelovy stitek</t>
  </si>
  <si>
    <t>214045124</t>
  </si>
  <si>
    <t>741410071</t>
  </si>
  <si>
    <t>Montáž pospojování ochranné konstrukce ostatní vodičem do 16 mm2 uloženým volně nebo pod omítku</t>
  </si>
  <si>
    <t>-762762445</t>
  </si>
  <si>
    <t>Montáž uzemňovacího vedení s upevněním, propojením a připojením pomocí svorek doplňků ostatních konstrukcí vodičem průřezu do 16 mm2, uloženým volně nebo pod omítkou</t>
  </si>
  <si>
    <t>R_341_144</t>
  </si>
  <si>
    <t xml:space="preserve">silový vodic s Cu jádrem  s klas. B2cas1d0 - barva GNYE, průřez 6mm</t>
  </si>
  <si>
    <t>1425720290</t>
  </si>
  <si>
    <t xml:space="preserve">silový vodic s Cu jádrem  s klas. B2cas1d0 - barva GNYE, průřez 4mm</t>
  </si>
  <si>
    <t>17</t>
  </si>
  <si>
    <t>R-504022</t>
  </si>
  <si>
    <t>Demontáž podhledu - 30m2</t>
  </si>
  <si>
    <t>sada</t>
  </si>
  <si>
    <t>-619511254</t>
  </si>
  <si>
    <t>Demontáž podhledu</t>
  </si>
  <si>
    <t>18</t>
  </si>
  <si>
    <t>R-50403</t>
  </si>
  <si>
    <t>Opětná montáž podhledů - 00m2</t>
  </si>
  <si>
    <t>1118786560</t>
  </si>
  <si>
    <t>Opětná montáž podhledů</t>
  </si>
  <si>
    <t>742</t>
  </si>
  <si>
    <t>Elektroinstalace - slaboproud</t>
  </si>
  <si>
    <t>19</t>
  </si>
  <si>
    <t>742110104</t>
  </si>
  <si>
    <t>Montáž kabelového žlabu pro slaboproud drátěného 250/100 mm</t>
  </si>
  <si>
    <t>-254180853</t>
  </si>
  <si>
    <t>Montáž kabelového žlabu drátěného 250/100 mm</t>
  </si>
  <si>
    <t>20</t>
  </si>
  <si>
    <t>R_22_1010</t>
  </si>
  <si>
    <t xml:space="preserve">Kabelový žlab  250x100mm GZ 2m ARK-211240</t>
  </si>
  <si>
    <t>1513338418</t>
  </si>
  <si>
    <t>749</t>
  </si>
  <si>
    <t xml:space="preserve"> Elektromontáže</t>
  </si>
  <si>
    <t>RK-010</t>
  </si>
  <si>
    <t>Podružný materiál</t>
  </si>
  <si>
    <t>1682469114</t>
  </si>
  <si>
    <t>22</t>
  </si>
  <si>
    <t>RK-011</t>
  </si>
  <si>
    <t>Prořez</t>
  </si>
  <si>
    <t>1939610364</t>
  </si>
  <si>
    <t>Práce a dodávky M</t>
  </si>
  <si>
    <t>46-M</t>
  </si>
  <si>
    <t>Zemní práce při extr.mont.pracích</t>
  </si>
  <si>
    <t>23</t>
  </si>
  <si>
    <t>460600041</t>
  </si>
  <si>
    <t>Svislá doprava suti a vybouraných hmot za první podlaží</t>
  </si>
  <si>
    <t>t</t>
  </si>
  <si>
    <t>64</t>
  </si>
  <si>
    <t>-1086664031</t>
  </si>
  <si>
    <t xml:space="preserve">Přemístění (odvoz) horniny, suti a vybouraných hmot  svislá doprava suti a vybouraných hmot za první podlaží</t>
  </si>
  <si>
    <t>24</t>
  </si>
  <si>
    <t>460600061</t>
  </si>
  <si>
    <t>Odvoz suti a vybouraných hmot do 1 km</t>
  </si>
  <si>
    <t>-649491149</t>
  </si>
  <si>
    <t xml:space="preserve">Přemístění (odvoz) horniny, suti a vybouraných hmot  odvoz suti a vybouraných hmot do 1 km</t>
  </si>
  <si>
    <t>25</t>
  </si>
  <si>
    <t>460680243</t>
  </si>
  <si>
    <t>Vybourání otvorů ve zdivu železobetonovém plochy do 0,25 m2, tloušťky do 45 cm</t>
  </si>
  <si>
    <t>974298863</t>
  </si>
  <si>
    <t xml:space="preserve">Prorážení otvorů a ostatní bourací práce  vybourání otvoru ve zdivu železobetonovém plochy přes 0,09 do 0,25 m2 a tloušťky přes 30 do 45 cm</t>
  </si>
  <si>
    <t>26</t>
  </si>
  <si>
    <t>460680611</t>
  </si>
  <si>
    <t>Vysekání rýh pro montáž trubek a kabelů v omítce vápenné a vápenocementové stěn šířky do 3 cm</t>
  </si>
  <si>
    <t>1549007212</t>
  </si>
  <si>
    <t xml:space="preserve">Prorážení otvorů a ostatní bourací práce  vysekání rýh pro montáž trubek a kabelů v omítce vápenné nebo vápenocementové stěn, šířky rýhy do 3 cm</t>
  </si>
  <si>
    <t>27</t>
  </si>
  <si>
    <t>460710001</t>
  </si>
  <si>
    <t>Vyplnění a omítnutí rýh ve stropech hloubky do 3 cm a šířky do 3 cm</t>
  </si>
  <si>
    <t>-1225177792</t>
  </si>
  <si>
    <t xml:space="preserve">Vyplnění rýh a otvorů  vyplnění a omítnutí rýh ve stropech hloubky do 3 cm a šířky do 3 cm</t>
  </si>
  <si>
    <t>HZS</t>
  </si>
  <si>
    <t>Hodinové zúčtovací sazby</t>
  </si>
  <si>
    <t>28</t>
  </si>
  <si>
    <t>RK-013</t>
  </si>
  <si>
    <t>Práce nespecifikované - dokončovací</t>
  </si>
  <si>
    <t>hod</t>
  </si>
  <si>
    <t>1857746657</t>
  </si>
  <si>
    <t>Práce související s napojení z rozvodny (RH-73)</t>
  </si>
  <si>
    <t>OST</t>
  </si>
  <si>
    <t>Ostatní</t>
  </si>
  <si>
    <t>29</t>
  </si>
  <si>
    <t>R_301</t>
  </si>
  <si>
    <t>příprava pracoviště a materiálu( zakrytí ploch, oblepení…)</t>
  </si>
  <si>
    <t>727171422</t>
  </si>
  <si>
    <t>30</t>
  </si>
  <si>
    <t>R_305</t>
  </si>
  <si>
    <t>hrubý úklid</t>
  </si>
  <si>
    <t>1819470419</t>
  </si>
  <si>
    <t>31</t>
  </si>
  <si>
    <t>R_902_2</t>
  </si>
  <si>
    <t>Úpravy ve stávajících rozváděčích - doplňování jističů</t>
  </si>
  <si>
    <t>-1358858322</t>
  </si>
  <si>
    <t>N</t>
  </si>
  <si>
    <t>Náklady</t>
  </si>
  <si>
    <t>N-003</t>
  </si>
  <si>
    <t>Podíl přidružených výkonů PPV</t>
  </si>
  <si>
    <t>Kč</t>
  </si>
  <si>
    <t>-1321270344</t>
  </si>
  <si>
    <t>R</t>
  </si>
  <si>
    <t>Revize</t>
  </si>
  <si>
    <t>33</t>
  </si>
  <si>
    <t>RK-012</t>
  </si>
  <si>
    <t>74582362</t>
  </si>
  <si>
    <t>VRN</t>
  </si>
  <si>
    <t>Vedlejší rozpočtové náklady</t>
  </si>
  <si>
    <t>VRN1</t>
  </si>
  <si>
    <t>Průzkumné, geodetické a projektové práce</t>
  </si>
  <si>
    <t>34</t>
  </si>
  <si>
    <t>013254000</t>
  </si>
  <si>
    <t>Dokumentace skutečného provedení stavby</t>
  </si>
  <si>
    <t>1024</t>
  </si>
  <si>
    <t>1607022310</t>
  </si>
  <si>
    <t>Průzkumné, geodetické a projektové práce projektové práce dokumentace stavby (výkresová a textová) skutečného provedení stavby</t>
  </si>
  <si>
    <t>VRN3</t>
  </si>
  <si>
    <t>Zařízení staveniště</t>
  </si>
  <si>
    <t>35</t>
  </si>
  <si>
    <t>030001000</t>
  </si>
  <si>
    <t>CS ÚRS 2014 02</t>
  </si>
  <si>
    <t>1827791130</t>
  </si>
  <si>
    <t>Základní rozdělení průvodních činností a nákladů zařízení staveniště</t>
  </si>
  <si>
    <t>VRN5</t>
  </si>
  <si>
    <t>Finanční náklady</t>
  </si>
  <si>
    <t>36</t>
  </si>
  <si>
    <t>052103000</t>
  </si>
  <si>
    <t>Rezerva investora</t>
  </si>
  <si>
    <t>1079984045</t>
  </si>
  <si>
    <t>Finanční náklady finanční rezerva rezerva investora</t>
  </si>
  <si>
    <t>37</t>
  </si>
  <si>
    <t>052203000</t>
  </si>
  <si>
    <t>Rezerva dodavatele</t>
  </si>
  <si>
    <t>…</t>
  </si>
  <si>
    <t>1036256742</t>
  </si>
  <si>
    <t>VRN9</t>
  </si>
  <si>
    <t>Ostatní náklady</t>
  </si>
  <si>
    <t>38</t>
  </si>
  <si>
    <t>092103001</t>
  </si>
  <si>
    <t>Náklady na zkušební provoz</t>
  </si>
  <si>
    <t>-360819134</t>
  </si>
  <si>
    <t>Ostatní náklady související s provozem náklady na zkušební provoz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</si>
</sst>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3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4" fontId="12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left" vertical="center"/>
    </xf>
    <xf numFmtId="4" fontId="3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right" vertical="center"/>
    </xf>
    <xf numFmtId="0" fontId="16" fillId="4" borderId="8" xfId="0" applyFont="1" applyFill="1" applyBorder="1" applyAlignment="1" applyProtection="1">
      <alignment horizontal="left" vertical="center"/>
    </xf>
    <xf numFmtId="0" fontId="16" fillId="4" borderId="0" xfId="0" applyFont="1" applyFill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9" xfId="0" applyNumberFormat="1" applyFont="1" applyBorder="1" applyAlignment="1" applyProtection="1">
      <alignment vertical="center"/>
    </xf>
    <xf numFmtId="4" fontId="22" fillId="0" borderId="20" xfId="0" applyNumberFormat="1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4" fontId="22" fillId="0" borderId="21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6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6" fillId="4" borderId="0" xfId="0" applyFont="1" applyFill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18" fillId="0" borderId="0" xfId="0" applyNumberFormat="1" applyFont="1" applyAlignment="1" applyProtection="1"/>
    <xf numFmtId="166" fontId="24" fillId="0" borderId="12" xfId="0" applyNumberFormat="1" applyFont="1" applyBorder="1" applyAlignment="1" applyProtection="1"/>
    <xf numFmtId="166" fontId="24" fillId="0" borderId="13" xfId="0" applyNumberFormat="1" applyFont="1" applyBorder="1" applyAlignment="1" applyProtection="1"/>
    <xf numFmtId="4" fontId="14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25" fillId="0" borderId="22" xfId="0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167" fontId="25" fillId="0" borderId="22" xfId="0" applyNumberFormat="1" applyFont="1" applyBorder="1" applyAlignment="1" applyProtection="1">
      <alignment vertical="center"/>
    </xf>
    <xf numFmtId="4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</xf>
    <xf numFmtId="0" fontId="25" fillId="0" borderId="3" xfId="0" applyFont="1" applyBorder="1" applyAlignment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26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center" vertical="center" wrapText="1"/>
    </xf>
    <xf numFmtId="167" fontId="0" fillId="0" borderId="22" xfId="0" applyNumberFormat="1" applyFont="1" applyBorder="1" applyAlignment="1" applyProtection="1">
      <alignment vertical="center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1" t="s">
        <v>0</v>
      </c>
      <c r="AZ1" s="11" t="s">
        <v>1</v>
      </c>
      <c r="BA1" s="11" t="s">
        <v>2</v>
      </c>
      <c r="BB1" s="11" t="s">
        <v>3</v>
      </c>
      <c r="BT1" s="11" t="s">
        <v>4</v>
      </c>
      <c r="BU1" s="11" t="s">
        <v>4</v>
      </c>
      <c r="BV1" s="11" t="s">
        <v>5</v>
      </c>
    </row>
    <row r="2" ht="36.96" customHeight="1">
      <c r="AR2"/>
      <c r="BS2" s="12" t="s">
        <v>6</v>
      </c>
      <c r="BT2" s="12" t="s">
        <v>7</v>
      </c>
    </row>
    <row r="3" ht="6.96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8</v>
      </c>
    </row>
    <row r="4" ht="24.96" customHeight="1">
      <c r="B4" s="16"/>
      <c r="C4" s="17"/>
      <c r="D4" s="18" t="s">
        <v>9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5"/>
      <c r="AS4" s="19" t="s">
        <v>10</v>
      </c>
      <c r="BE4" s="20" t="s">
        <v>11</v>
      </c>
      <c r="BS4" s="12" t="s">
        <v>12</v>
      </c>
    </row>
    <row r="5" ht="12" customHeight="1">
      <c r="B5" s="16"/>
      <c r="C5" s="17"/>
      <c r="D5" s="21" t="s">
        <v>13</v>
      </c>
      <c r="E5" s="17"/>
      <c r="F5" s="17"/>
      <c r="G5" s="17"/>
      <c r="H5" s="17"/>
      <c r="I5" s="17"/>
      <c r="J5" s="17"/>
      <c r="K5" s="22" t="s">
        <v>14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5"/>
      <c r="BE5" s="23" t="s">
        <v>15</v>
      </c>
      <c r="BS5" s="12" t="s">
        <v>6</v>
      </c>
    </row>
    <row r="6" ht="36.96" customHeight="1">
      <c r="B6" s="16"/>
      <c r="C6" s="17"/>
      <c r="D6" s="24" t="s">
        <v>16</v>
      </c>
      <c r="E6" s="17"/>
      <c r="F6" s="17"/>
      <c r="G6" s="17"/>
      <c r="H6" s="17"/>
      <c r="I6" s="17"/>
      <c r="J6" s="17"/>
      <c r="K6" s="25" t="s">
        <v>17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5"/>
      <c r="BE6" s="26"/>
      <c r="BS6" s="12" t="s">
        <v>6</v>
      </c>
    </row>
    <row r="7" ht="12" customHeight="1">
      <c r="B7" s="16"/>
      <c r="C7" s="17"/>
      <c r="D7" s="27" t="s">
        <v>18</v>
      </c>
      <c r="E7" s="17"/>
      <c r="F7" s="17"/>
      <c r="G7" s="17"/>
      <c r="H7" s="17"/>
      <c r="I7" s="17"/>
      <c r="J7" s="17"/>
      <c r="K7" s="22" t="s">
        <v>1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 t="s">
        <v>19</v>
      </c>
      <c r="AL7" s="17"/>
      <c r="AM7" s="17"/>
      <c r="AN7" s="22" t="s">
        <v>1</v>
      </c>
      <c r="AO7" s="17"/>
      <c r="AP7" s="17"/>
      <c r="AQ7" s="17"/>
      <c r="AR7" s="15"/>
      <c r="BE7" s="26"/>
      <c r="BS7" s="12" t="s">
        <v>6</v>
      </c>
    </row>
    <row r="8" ht="12" customHeight="1">
      <c r="B8" s="16"/>
      <c r="C8" s="17"/>
      <c r="D8" s="27" t="s">
        <v>20</v>
      </c>
      <c r="E8" s="17"/>
      <c r="F8" s="17"/>
      <c r="G8" s="17"/>
      <c r="H8" s="17"/>
      <c r="I8" s="17"/>
      <c r="J8" s="17"/>
      <c r="K8" s="22" t="s">
        <v>21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27" t="s">
        <v>22</v>
      </c>
      <c r="AL8" s="17"/>
      <c r="AM8" s="17"/>
      <c r="AN8" s="28" t="s">
        <v>23</v>
      </c>
      <c r="AO8" s="17"/>
      <c r="AP8" s="17"/>
      <c r="AQ8" s="17"/>
      <c r="AR8" s="15"/>
      <c r="BE8" s="26"/>
      <c r="BS8" s="12" t="s">
        <v>6</v>
      </c>
    </row>
    <row r="9" ht="14.4" customHeight="1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5"/>
      <c r="BE9" s="26"/>
      <c r="BS9" s="12" t="s">
        <v>6</v>
      </c>
    </row>
    <row r="10" ht="12" customHeight="1">
      <c r="B10" s="16"/>
      <c r="C10" s="17"/>
      <c r="D10" s="27" t="s">
        <v>24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27" t="s">
        <v>25</v>
      </c>
      <c r="AL10" s="17"/>
      <c r="AM10" s="17"/>
      <c r="AN10" s="22" t="s">
        <v>1</v>
      </c>
      <c r="AO10" s="17"/>
      <c r="AP10" s="17"/>
      <c r="AQ10" s="17"/>
      <c r="AR10" s="15"/>
      <c r="BE10" s="26"/>
      <c r="BS10" s="12" t="s">
        <v>6</v>
      </c>
    </row>
    <row r="11" ht="18.48" customHeight="1">
      <c r="B11" s="16"/>
      <c r="C11" s="17"/>
      <c r="D11" s="17"/>
      <c r="E11" s="22" t="s">
        <v>26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 t="s">
        <v>27</v>
      </c>
      <c r="AL11" s="17"/>
      <c r="AM11" s="17"/>
      <c r="AN11" s="22" t="s">
        <v>1</v>
      </c>
      <c r="AO11" s="17"/>
      <c r="AP11" s="17"/>
      <c r="AQ11" s="17"/>
      <c r="AR11" s="15"/>
      <c r="BE11" s="26"/>
      <c r="BS11" s="12" t="s">
        <v>6</v>
      </c>
    </row>
    <row r="12" ht="6.96" customHeight="1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5"/>
      <c r="BE12" s="26"/>
      <c r="BS12" s="12" t="s">
        <v>6</v>
      </c>
    </row>
    <row r="13" ht="12" customHeight="1">
      <c r="B13" s="16"/>
      <c r="C13" s="17"/>
      <c r="D13" s="27" t="s">
        <v>28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 t="s">
        <v>25</v>
      </c>
      <c r="AL13" s="17"/>
      <c r="AM13" s="17"/>
      <c r="AN13" s="29" t="s">
        <v>29</v>
      </c>
      <c r="AO13" s="17"/>
      <c r="AP13" s="17"/>
      <c r="AQ13" s="17"/>
      <c r="AR13" s="15"/>
      <c r="BE13" s="26"/>
      <c r="BS13" s="12" t="s">
        <v>6</v>
      </c>
    </row>
    <row r="14">
      <c r="B14" s="16"/>
      <c r="C14" s="17"/>
      <c r="D14" s="17"/>
      <c r="E14" s="29" t="s">
        <v>29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27" t="s">
        <v>27</v>
      </c>
      <c r="AL14" s="17"/>
      <c r="AM14" s="17"/>
      <c r="AN14" s="29" t="s">
        <v>29</v>
      </c>
      <c r="AO14" s="17"/>
      <c r="AP14" s="17"/>
      <c r="AQ14" s="17"/>
      <c r="AR14" s="15"/>
      <c r="BE14" s="26"/>
      <c r="BS14" s="12" t="s">
        <v>6</v>
      </c>
    </row>
    <row r="15" ht="6.96" customHeight="1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5"/>
      <c r="BE15" s="26"/>
      <c r="BS15" s="12" t="s">
        <v>4</v>
      </c>
    </row>
    <row r="16" ht="12" customHeight="1">
      <c r="B16" s="16"/>
      <c r="C16" s="17"/>
      <c r="D16" s="27" t="s">
        <v>30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27" t="s">
        <v>25</v>
      </c>
      <c r="AL16" s="17"/>
      <c r="AM16" s="17"/>
      <c r="AN16" s="22" t="s">
        <v>1</v>
      </c>
      <c r="AO16" s="17"/>
      <c r="AP16" s="17"/>
      <c r="AQ16" s="17"/>
      <c r="AR16" s="15"/>
      <c r="BE16" s="26"/>
      <c r="BS16" s="12" t="s">
        <v>4</v>
      </c>
    </row>
    <row r="17" ht="18.48" customHeight="1">
      <c r="B17" s="16"/>
      <c r="C17" s="17"/>
      <c r="D17" s="17"/>
      <c r="E17" s="22" t="s">
        <v>31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 t="s">
        <v>27</v>
      </c>
      <c r="AL17" s="17"/>
      <c r="AM17" s="17"/>
      <c r="AN17" s="22" t="s">
        <v>1</v>
      </c>
      <c r="AO17" s="17"/>
      <c r="AP17" s="17"/>
      <c r="AQ17" s="17"/>
      <c r="AR17" s="15"/>
      <c r="BE17" s="26"/>
      <c r="BS17" s="12" t="s">
        <v>32</v>
      </c>
    </row>
    <row r="18" ht="6.96" customHeight="1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5"/>
      <c r="BE18" s="26"/>
      <c r="BS18" s="12" t="s">
        <v>6</v>
      </c>
    </row>
    <row r="19" ht="12" customHeight="1">
      <c r="B19" s="16"/>
      <c r="C19" s="17"/>
      <c r="D19" s="27" t="s">
        <v>33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 t="s">
        <v>25</v>
      </c>
      <c r="AL19" s="17"/>
      <c r="AM19" s="17"/>
      <c r="AN19" s="22" t="s">
        <v>1</v>
      </c>
      <c r="AO19" s="17"/>
      <c r="AP19" s="17"/>
      <c r="AQ19" s="17"/>
      <c r="AR19" s="15"/>
      <c r="BE19" s="26"/>
      <c r="BS19" s="12" t="s">
        <v>6</v>
      </c>
    </row>
    <row r="20" ht="18.48" customHeight="1">
      <c r="B20" s="16"/>
      <c r="C20" s="17"/>
      <c r="D20" s="17"/>
      <c r="E20" s="22" t="s">
        <v>31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27" t="s">
        <v>27</v>
      </c>
      <c r="AL20" s="17"/>
      <c r="AM20" s="17"/>
      <c r="AN20" s="22" t="s">
        <v>1</v>
      </c>
      <c r="AO20" s="17"/>
      <c r="AP20" s="17"/>
      <c r="AQ20" s="17"/>
      <c r="AR20" s="15"/>
      <c r="BE20" s="26"/>
      <c r="BS20" s="12" t="s">
        <v>32</v>
      </c>
    </row>
    <row r="21" ht="6.96" customHeight="1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5"/>
      <c r="BE21" s="26"/>
    </row>
    <row r="22" ht="12" customHeight="1">
      <c r="B22" s="16"/>
      <c r="C22" s="17"/>
      <c r="D22" s="27" t="s">
        <v>34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5"/>
      <c r="BE22" s="26"/>
    </row>
    <row r="23" ht="16.5" customHeight="1">
      <c r="B23" s="16"/>
      <c r="C23" s="17"/>
      <c r="D23" s="17"/>
      <c r="E23" s="31" t="s">
        <v>1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17"/>
      <c r="AP23" s="17"/>
      <c r="AQ23" s="17"/>
      <c r="AR23" s="15"/>
      <c r="BE23" s="26"/>
    </row>
    <row r="24" ht="6.96" customHeight="1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5"/>
      <c r="BE24" s="26"/>
    </row>
    <row r="25" ht="6.96" customHeight="1">
      <c r="B25" s="16"/>
      <c r="C25" s="17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17"/>
      <c r="AQ25" s="17"/>
      <c r="AR25" s="15"/>
      <c r="BE25" s="26"/>
    </row>
    <row r="26" s="1" customFormat="1" ht="25.92" customHeight="1">
      <c r="B26" s="33"/>
      <c r="C26" s="34"/>
      <c r="D26" s="35" t="s">
        <v>35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ROUND(AG54,2)</f>
        <v>0</v>
      </c>
      <c r="AL26" s="36"/>
      <c r="AM26" s="36"/>
      <c r="AN26" s="36"/>
      <c r="AO26" s="36"/>
      <c r="AP26" s="34"/>
      <c r="AQ26" s="34"/>
      <c r="AR26" s="38"/>
      <c r="BE26" s="26"/>
    </row>
    <row r="27" s="1" customFormat="1" ht="6.96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26"/>
    </row>
    <row r="28" s="1" customFormat="1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8"/>
      <c r="BE28" s="26"/>
    </row>
    <row r="29" s="2" customFormat="1" ht="14.4" customHeight="1">
      <c r="B29" s="40"/>
      <c r="C29" s="41"/>
      <c r="D29" s="27" t="s">
        <v>39</v>
      </c>
      <c r="E29" s="41"/>
      <c r="F29" s="27" t="s">
        <v>40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ROUND(AZ54,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ROUND(AV54, 2)</f>
        <v>0</v>
      </c>
      <c r="AL29" s="41"/>
      <c r="AM29" s="41"/>
      <c r="AN29" s="41"/>
      <c r="AO29" s="41"/>
      <c r="AP29" s="41"/>
      <c r="AQ29" s="41"/>
      <c r="AR29" s="44"/>
      <c r="BE29" s="26"/>
    </row>
    <row r="30" s="2" customFormat="1" ht="14.4" customHeight="1">
      <c r="B30" s="40"/>
      <c r="C30" s="41"/>
      <c r="D30" s="41"/>
      <c r="E30" s="41"/>
      <c r="F30" s="27" t="s">
        <v>41</v>
      </c>
      <c r="G30" s="41"/>
      <c r="H30" s="41"/>
      <c r="I30" s="41"/>
      <c r="J30" s="41"/>
      <c r="K30" s="41"/>
      <c r="L30" s="42">
        <v>0.14999999999999999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ROUND(BA54, 2)</f>
        <v>0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ROUND(AW54, 2)</f>
        <v>0</v>
      </c>
      <c r="AL30" s="41"/>
      <c r="AM30" s="41"/>
      <c r="AN30" s="41"/>
      <c r="AO30" s="41"/>
      <c r="AP30" s="41"/>
      <c r="AQ30" s="41"/>
      <c r="AR30" s="44"/>
      <c r="BE30" s="26"/>
    </row>
    <row r="31" hidden="1" s="2" customFormat="1" ht="14.4" customHeight="1">
      <c r="B31" s="40"/>
      <c r="C31" s="41"/>
      <c r="D31" s="41"/>
      <c r="E31" s="41"/>
      <c r="F31" s="27" t="s">
        <v>42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ROUND(BB54,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26"/>
    </row>
    <row r="32" hidden="1" s="2" customFormat="1" ht="14.4" customHeight="1">
      <c r="B32" s="40"/>
      <c r="C32" s="41"/>
      <c r="D32" s="41"/>
      <c r="E32" s="41"/>
      <c r="F32" s="27" t="s">
        <v>43</v>
      </c>
      <c r="G32" s="41"/>
      <c r="H32" s="41"/>
      <c r="I32" s="41"/>
      <c r="J32" s="41"/>
      <c r="K32" s="41"/>
      <c r="L32" s="42">
        <v>0.14999999999999999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ROUND(BC54,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26"/>
    </row>
    <row r="33" hidden="1" s="2" customFormat="1" ht="14.4" customHeight="1">
      <c r="B33" s="40"/>
      <c r="C33" s="41"/>
      <c r="D33" s="41"/>
      <c r="E33" s="41"/>
      <c r="F33" s="27" t="s">
        <v>44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ROUND(BD54,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26"/>
    </row>
    <row r="34" s="1" customFormat="1" ht="6.96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26"/>
    </row>
    <row r="35" s="1" customFormat="1" ht="25.92" customHeight="1">
      <c r="B35" s="33"/>
      <c r="C35" s="45"/>
      <c r="D35" s="46" t="s">
        <v>45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46</v>
      </c>
      <c r="U35" s="47"/>
      <c r="V35" s="47"/>
      <c r="W35" s="47"/>
      <c r="X35" s="49" t="s">
        <v>47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8"/>
    </row>
    <row r="36" s="1" customFormat="1" ht="6.96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</row>
    <row r="37" s="1" customFormat="1" ht="6.96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38"/>
    </row>
    <row r="41" s="1" customFormat="1" ht="6.96" customHeight="1"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38"/>
    </row>
    <row r="42" s="1" customFormat="1" ht="24.96" customHeight="1">
      <c r="B42" s="33"/>
      <c r="C42" s="18" t="s">
        <v>48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8"/>
    </row>
    <row r="43" s="1" customFormat="1" ht="6.96" customHeight="1"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8"/>
    </row>
    <row r="44" s="1" customFormat="1" ht="12" customHeight="1">
      <c r="B44" s="33"/>
      <c r="C44" s="27" t="s">
        <v>13</v>
      </c>
      <c r="D44" s="34"/>
      <c r="E44" s="34"/>
      <c r="F44" s="34"/>
      <c r="G44" s="34"/>
      <c r="H44" s="34"/>
      <c r="I44" s="34"/>
      <c r="J44" s="34"/>
      <c r="K44" s="34"/>
      <c r="L44" s="34" t="str">
        <f>K5</f>
        <v>2020_02_29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8"/>
    </row>
    <row r="45" s="3" customFormat="1" ht="36.96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59" t="str">
        <f>K6</f>
        <v>Větrání skladu dusíku na CAR v 1.NP - budova C</v>
      </c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60"/>
    </row>
    <row r="46" s="1" customFormat="1" ht="6.96" customHeight="1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8"/>
    </row>
    <row r="47" s="1" customFormat="1" ht="12" customHeight="1">
      <c r="B47" s="33"/>
      <c r="C47" s="27" t="s">
        <v>20</v>
      </c>
      <c r="D47" s="34"/>
      <c r="E47" s="34"/>
      <c r="F47" s="34"/>
      <c r="G47" s="34"/>
      <c r="H47" s="34"/>
      <c r="I47" s="34"/>
      <c r="J47" s="34"/>
      <c r="K47" s="34"/>
      <c r="L47" s="61" t="str">
        <f>IF(K8="","",K8)</f>
        <v>Olomouc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7" t="s">
        <v>22</v>
      </c>
      <c r="AJ47" s="34"/>
      <c r="AK47" s="34"/>
      <c r="AL47" s="34"/>
      <c r="AM47" s="62" t="str">
        <f>IF(AN8= "","",AN8)</f>
        <v>1. 3. 2020</v>
      </c>
      <c r="AN47" s="62"/>
      <c r="AO47" s="34"/>
      <c r="AP47" s="34"/>
      <c r="AQ47" s="34"/>
      <c r="AR47" s="38"/>
    </row>
    <row r="48" s="1" customFormat="1" ht="6.96" customHeight="1"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8"/>
    </row>
    <row r="49" s="1" customFormat="1" ht="13.65" customHeight="1">
      <c r="B49" s="33"/>
      <c r="C49" s="27" t="s">
        <v>24</v>
      </c>
      <c r="D49" s="34"/>
      <c r="E49" s="34"/>
      <c r="F49" s="34"/>
      <c r="G49" s="34"/>
      <c r="H49" s="34"/>
      <c r="I49" s="34"/>
      <c r="J49" s="34"/>
      <c r="K49" s="34"/>
      <c r="L49" s="34" t="str">
        <f>IF(E11= "","",E11)</f>
        <v>FN Olomouc, I.P.Pavlova 185/6, Olomouc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7" t="s">
        <v>30</v>
      </c>
      <c r="AJ49" s="34"/>
      <c r="AK49" s="34"/>
      <c r="AL49" s="34"/>
      <c r="AM49" s="63" t="str">
        <f>IF(E17="","",E17)</f>
        <v>Milan Vician</v>
      </c>
      <c r="AN49" s="34"/>
      <c r="AO49" s="34"/>
      <c r="AP49" s="34"/>
      <c r="AQ49" s="34"/>
      <c r="AR49" s="38"/>
      <c r="AS49" s="64" t="s">
        <v>49</v>
      </c>
      <c r="AT49" s="65"/>
      <c r="AU49" s="66"/>
      <c r="AV49" s="66"/>
      <c r="AW49" s="66"/>
      <c r="AX49" s="66"/>
      <c r="AY49" s="66"/>
      <c r="AZ49" s="66"/>
      <c r="BA49" s="66"/>
      <c r="BB49" s="66"/>
      <c r="BC49" s="66"/>
      <c r="BD49" s="67"/>
    </row>
    <row r="50" s="1" customFormat="1" ht="13.65" customHeight="1">
      <c r="B50" s="33"/>
      <c r="C50" s="27" t="s">
        <v>28</v>
      </c>
      <c r="D50" s="34"/>
      <c r="E50" s="34"/>
      <c r="F50" s="34"/>
      <c r="G50" s="34"/>
      <c r="H50" s="34"/>
      <c r="I50" s="34"/>
      <c r="J50" s="34"/>
      <c r="K50" s="34"/>
      <c r="L50" s="34" t="str">
        <f>IF(E14= "Vyplň údaj","",E14)</f>
        <v/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 t="s">
        <v>33</v>
      </c>
      <c r="AJ50" s="34"/>
      <c r="AK50" s="34"/>
      <c r="AL50" s="34"/>
      <c r="AM50" s="63" t="str">
        <f>IF(E20="","",E20)</f>
        <v>Milan Vician</v>
      </c>
      <c r="AN50" s="34"/>
      <c r="AO50" s="34"/>
      <c r="AP50" s="34"/>
      <c r="AQ50" s="34"/>
      <c r="AR50" s="38"/>
      <c r="AS50" s="68"/>
      <c r="AT50" s="69"/>
      <c r="AU50" s="70"/>
      <c r="AV50" s="70"/>
      <c r="AW50" s="70"/>
      <c r="AX50" s="70"/>
      <c r="AY50" s="70"/>
      <c r="AZ50" s="70"/>
      <c r="BA50" s="70"/>
      <c r="BB50" s="70"/>
      <c r="BC50" s="70"/>
      <c r="BD50" s="71"/>
    </row>
    <row r="51" s="1" customFormat="1" ht="10.8" customHeight="1"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8"/>
      <c r="AS51" s="72"/>
      <c r="AT51" s="73"/>
      <c r="AU51" s="74"/>
      <c r="AV51" s="74"/>
      <c r="AW51" s="74"/>
      <c r="AX51" s="74"/>
      <c r="AY51" s="74"/>
      <c r="AZ51" s="74"/>
      <c r="BA51" s="74"/>
      <c r="BB51" s="74"/>
      <c r="BC51" s="74"/>
      <c r="BD51" s="75"/>
    </row>
    <row r="52" s="1" customFormat="1" ht="29.28" customHeight="1">
      <c r="B52" s="33"/>
      <c r="C52" s="76" t="s">
        <v>50</v>
      </c>
      <c r="D52" s="77"/>
      <c r="E52" s="77"/>
      <c r="F52" s="77"/>
      <c r="G52" s="77"/>
      <c r="H52" s="78"/>
      <c r="I52" s="79" t="s">
        <v>51</v>
      </c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80" t="s">
        <v>52</v>
      </c>
      <c r="AH52" s="77"/>
      <c r="AI52" s="77"/>
      <c r="AJ52" s="77"/>
      <c r="AK52" s="77"/>
      <c r="AL52" s="77"/>
      <c r="AM52" s="77"/>
      <c r="AN52" s="79" t="s">
        <v>53</v>
      </c>
      <c r="AO52" s="77"/>
      <c r="AP52" s="81"/>
      <c r="AQ52" s="82" t="s">
        <v>54</v>
      </c>
      <c r="AR52" s="38"/>
      <c r="AS52" s="83" t="s">
        <v>55</v>
      </c>
      <c r="AT52" s="84" t="s">
        <v>56</v>
      </c>
      <c r="AU52" s="84" t="s">
        <v>57</v>
      </c>
      <c r="AV52" s="84" t="s">
        <v>58</v>
      </c>
      <c r="AW52" s="84" t="s">
        <v>59</v>
      </c>
      <c r="AX52" s="84" t="s">
        <v>60</v>
      </c>
      <c r="AY52" s="84" t="s">
        <v>61</v>
      </c>
      <c r="AZ52" s="84" t="s">
        <v>62</v>
      </c>
      <c r="BA52" s="84" t="s">
        <v>63</v>
      </c>
      <c r="BB52" s="84" t="s">
        <v>64</v>
      </c>
      <c r="BC52" s="84" t="s">
        <v>65</v>
      </c>
      <c r="BD52" s="85" t="s">
        <v>66</v>
      </c>
    </row>
    <row r="53" s="1" customFormat="1" ht="10.8" customHeight="1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8"/>
      <c r="AS53" s="86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8"/>
    </row>
    <row r="54" s="4" customFormat="1" ht="32.4" customHeight="1">
      <c r="B54" s="89"/>
      <c r="C54" s="90" t="s">
        <v>67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2">
        <f>ROUND(AG55,2)</f>
        <v>0</v>
      </c>
      <c r="AH54" s="92"/>
      <c r="AI54" s="92"/>
      <c r="AJ54" s="92"/>
      <c r="AK54" s="92"/>
      <c r="AL54" s="92"/>
      <c r="AM54" s="92"/>
      <c r="AN54" s="93">
        <f>SUM(AG54,AT54)</f>
        <v>0</v>
      </c>
      <c r="AO54" s="93"/>
      <c r="AP54" s="93"/>
      <c r="AQ54" s="94" t="s">
        <v>1</v>
      </c>
      <c r="AR54" s="95"/>
      <c r="AS54" s="96">
        <f>ROUND(AS55,2)</f>
        <v>0</v>
      </c>
      <c r="AT54" s="97">
        <f>ROUND(SUM(AV54:AW54),2)</f>
        <v>0</v>
      </c>
      <c r="AU54" s="98">
        <f>ROUND(AU55,5)</f>
        <v>0</v>
      </c>
      <c r="AV54" s="97">
        <f>ROUND(AZ54*L29,2)</f>
        <v>0</v>
      </c>
      <c r="AW54" s="97">
        <f>ROUND(BA54*L30,2)</f>
        <v>0</v>
      </c>
      <c r="AX54" s="97">
        <f>ROUND(BB54*L29,2)</f>
        <v>0</v>
      </c>
      <c r="AY54" s="97">
        <f>ROUND(BC54*L30,2)</f>
        <v>0</v>
      </c>
      <c r="AZ54" s="97">
        <f>ROUND(AZ55,2)</f>
        <v>0</v>
      </c>
      <c r="BA54" s="97">
        <f>ROUND(BA55,2)</f>
        <v>0</v>
      </c>
      <c r="BB54" s="97">
        <f>ROUND(BB55,2)</f>
        <v>0</v>
      </c>
      <c r="BC54" s="97">
        <f>ROUND(BC55,2)</f>
        <v>0</v>
      </c>
      <c r="BD54" s="99">
        <f>ROUND(BD55,2)</f>
        <v>0</v>
      </c>
      <c r="BS54" s="100" t="s">
        <v>68</v>
      </c>
      <c r="BT54" s="100" t="s">
        <v>69</v>
      </c>
      <c r="BV54" s="100" t="s">
        <v>70</v>
      </c>
      <c r="BW54" s="100" t="s">
        <v>5</v>
      </c>
      <c r="BX54" s="100" t="s">
        <v>71</v>
      </c>
      <c r="CL54" s="100" t="s">
        <v>1</v>
      </c>
    </row>
    <row r="55" s="5" customFormat="1" ht="27" customHeight="1">
      <c r="A55" s="101" t="s">
        <v>72</v>
      </c>
      <c r="B55" s="102"/>
      <c r="C55" s="103"/>
      <c r="D55" s="104" t="s">
        <v>14</v>
      </c>
      <c r="E55" s="104"/>
      <c r="F55" s="104"/>
      <c r="G55" s="104"/>
      <c r="H55" s="104"/>
      <c r="I55" s="105"/>
      <c r="J55" s="104" t="s">
        <v>17</v>
      </c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6">
        <f>'2020_02_29 - Větrání skla...'!J28</f>
        <v>0</v>
      </c>
      <c r="AH55" s="105"/>
      <c r="AI55" s="105"/>
      <c r="AJ55" s="105"/>
      <c r="AK55" s="105"/>
      <c r="AL55" s="105"/>
      <c r="AM55" s="105"/>
      <c r="AN55" s="106">
        <f>SUM(AG55,AT55)</f>
        <v>0</v>
      </c>
      <c r="AO55" s="105"/>
      <c r="AP55" s="105"/>
      <c r="AQ55" s="107" t="s">
        <v>73</v>
      </c>
      <c r="AR55" s="108"/>
      <c r="AS55" s="109">
        <v>0</v>
      </c>
      <c r="AT55" s="110">
        <f>ROUND(SUM(AV55:AW55),2)</f>
        <v>0</v>
      </c>
      <c r="AU55" s="111">
        <f>'2020_02_29 - Větrání skla...'!P89</f>
        <v>0</v>
      </c>
      <c r="AV55" s="110">
        <f>'2020_02_29 - Větrání skla...'!J31</f>
        <v>0</v>
      </c>
      <c r="AW55" s="110">
        <f>'2020_02_29 - Větrání skla...'!J32</f>
        <v>0</v>
      </c>
      <c r="AX55" s="110">
        <f>'2020_02_29 - Větrání skla...'!J33</f>
        <v>0</v>
      </c>
      <c r="AY55" s="110">
        <f>'2020_02_29 - Větrání skla...'!J34</f>
        <v>0</v>
      </c>
      <c r="AZ55" s="110">
        <f>'2020_02_29 - Větrání skla...'!F31</f>
        <v>0</v>
      </c>
      <c r="BA55" s="110">
        <f>'2020_02_29 - Větrání skla...'!F32</f>
        <v>0</v>
      </c>
      <c r="BB55" s="110">
        <f>'2020_02_29 - Větrání skla...'!F33</f>
        <v>0</v>
      </c>
      <c r="BC55" s="110">
        <f>'2020_02_29 - Větrání skla...'!F34</f>
        <v>0</v>
      </c>
      <c r="BD55" s="112">
        <f>'2020_02_29 - Větrání skla...'!F35</f>
        <v>0</v>
      </c>
      <c r="BT55" s="113" t="s">
        <v>74</v>
      </c>
      <c r="BU55" s="113" t="s">
        <v>75</v>
      </c>
      <c r="BV55" s="113" t="s">
        <v>70</v>
      </c>
      <c r="BW55" s="113" t="s">
        <v>5</v>
      </c>
      <c r="BX55" s="113" t="s">
        <v>71</v>
      </c>
      <c r="CL55" s="113" t="s">
        <v>1</v>
      </c>
    </row>
    <row r="56" s="1" customFormat="1" ht="30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8"/>
    </row>
    <row r="57" s="1" customFormat="1" ht="6.96" customHeight="1">
      <c r="B57" s="52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38"/>
    </row>
  </sheetData>
  <sheetProtection sheet="1" formatColumns="0" formatRows="0" objects="1" scenarios="1" spinCount="100000" saltValue="uaGT6mbmRL3VbKDUQnSY7g2V7khV+yQmF8Tp9QO2Re7bKwRz4Sf/NRy6Pkw5MJKhkZkbsAvHCckIKSgIxdmjpA==" hashValue="IBdFMvutc7+HtfB847DvWw5QcbFDvxSLaVfVZmg+su5r1R38DL1Z40A01DSUp7p0N3Snsd15dkko6G4/sFyJPA==" algorithmName="SHA-512" password="CC35"/>
  <mergeCells count="42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M50:AP50"/>
    <mergeCell ref="L45:AO45"/>
    <mergeCell ref="AM47:AN47"/>
    <mergeCell ref="AM49:AP49"/>
    <mergeCell ref="AS49:AT51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</mergeCells>
  <hyperlinks>
    <hyperlink ref="A55" location="'2020_02_29 - Větrání skla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00.83" customWidth="1"/>
    <col min="7" max="7" width="8.67" customWidth="1"/>
    <col min="8" max="8" width="11.17" customWidth="1"/>
    <col min="9" max="9" width="14.17" style="114" customWidth="1"/>
    <col min="10" max="10" width="23.5" customWidth="1"/>
    <col min="11" max="11" width="15.5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2" t="s">
        <v>5</v>
      </c>
    </row>
    <row r="3" ht="6.96" customHeight="1">
      <c r="B3" s="115"/>
      <c r="C3" s="116"/>
      <c r="D3" s="116"/>
      <c r="E3" s="116"/>
      <c r="F3" s="116"/>
      <c r="G3" s="116"/>
      <c r="H3" s="116"/>
      <c r="I3" s="117"/>
      <c r="J3" s="116"/>
      <c r="K3" s="116"/>
      <c r="L3" s="15"/>
      <c r="AT3" s="12" t="s">
        <v>76</v>
      </c>
    </row>
    <row r="4" ht="24.96" customHeight="1">
      <c r="B4" s="15"/>
      <c r="D4" s="118" t="s">
        <v>77</v>
      </c>
      <c r="L4" s="15"/>
      <c r="M4" s="19" t="s">
        <v>10</v>
      </c>
      <c r="AT4" s="12" t="s">
        <v>4</v>
      </c>
    </row>
    <row r="5" ht="6.96" customHeight="1">
      <c r="B5" s="15"/>
      <c r="L5" s="15"/>
    </row>
    <row r="6" s="1" customFormat="1" ht="12" customHeight="1">
      <c r="B6" s="38"/>
      <c r="D6" s="119" t="s">
        <v>16</v>
      </c>
      <c r="I6" s="120"/>
      <c r="L6" s="38"/>
    </row>
    <row r="7" s="1" customFormat="1" ht="36.96" customHeight="1">
      <c r="B7" s="38"/>
      <c r="E7" s="121" t="s">
        <v>17</v>
      </c>
      <c r="F7" s="1"/>
      <c r="G7" s="1"/>
      <c r="H7" s="1"/>
      <c r="I7" s="120"/>
      <c r="L7" s="38"/>
    </row>
    <row r="8" s="1" customFormat="1">
      <c r="B8" s="38"/>
      <c r="I8" s="120"/>
      <c r="L8" s="38"/>
    </row>
    <row r="9" s="1" customFormat="1" ht="12" customHeight="1">
      <c r="B9" s="38"/>
      <c r="D9" s="119" t="s">
        <v>18</v>
      </c>
      <c r="F9" s="12" t="s">
        <v>1</v>
      </c>
      <c r="I9" s="122" t="s">
        <v>19</v>
      </c>
      <c r="J9" s="12" t="s">
        <v>1</v>
      </c>
      <c r="L9" s="38"/>
    </row>
    <row r="10" s="1" customFormat="1" ht="12" customHeight="1">
      <c r="B10" s="38"/>
      <c r="D10" s="119" t="s">
        <v>20</v>
      </c>
      <c r="F10" s="12" t="s">
        <v>21</v>
      </c>
      <c r="I10" s="122" t="s">
        <v>22</v>
      </c>
      <c r="J10" s="123" t="str">
        <f>'Rekapitulace stavby'!AN8</f>
        <v>1. 3. 2020</v>
      </c>
      <c r="L10" s="38"/>
    </row>
    <row r="11" s="1" customFormat="1" ht="10.8" customHeight="1">
      <c r="B11" s="38"/>
      <c r="I11" s="120"/>
      <c r="L11" s="38"/>
    </row>
    <row r="12" s="1" customFormat="1" ht="12" customHeight="1">
      <c r="B12" s="38"/>
      <c r="D12" s="119" t="s">
        <v>24</v>
      </c>
      <c r="I12" s="122" t="s">
        <v>25</v>
      </c>
      <c r="J12" s="12" t="s">
        <v>1</v>
      </c>
      <c r="L12" s="38"/>
    </row>
    <row r="13" s="1" customFormat="1" ht="18" customHeight="1">
      <c r="B13" s="38"/>
      <c r="E13" s="12" t="s">
        <v>26</v>
      </c>
      <c r="I13" s="122" t="s">
        <v>27</v>
      </c>
      <c r="J13" s="12" t="s">
        <v>1</v>
      </c>
      <c r="L13" s="38"/>
    </row>
    <row r="14" s="1" customFormat="1" ht="6.96" customHeight="1">
      <c r="B14" s="38"/>
      <c r="I14" s="120"/>
      <c r="L14" s="38"/>
    </row>
    <row r="15" s="1" customFormat="1" ht="12" customHeight="1">
      <c r="B15" s="38"/>
      <c r="D15" s="119" t="s">
        <v>28</v>
      </c>
      <c r="I15" s="122" t="s">
        <v>25</v>
      </c>
      <c r="J15" s="28" t="str">
        <f>'Rekapitulace stavby'!AN13</f>
        <v>Vyplň údaj</v>
      </c>
      <c r="L15" s="38"/>
    </row>
    <row r="16" s="1" customFormat="1" ht="18" customHeight="1">
      <c r="B16" s="38"/>
      <c r="E16" s="28" t="str">
        <f>'Rekapitulace stavby'!E14</f>
        <v>Vyplň údaj</v>
      </c>
      <c r="F16" s="12"/>
      <c r="G16" s="12"/>
      <c r="H16" s="12"/>
      <c r="I16" s="122" t="s">
        <v>27</v>
      </c>
      <c r="J16" s="28" t="str">
        <f>'Rekapitulace stavby'!AN14</f>
        <v>Vyplň údaj</v>
      </c>
      <c r="L16" s="38"/>
    </row>
    <row r="17" s="1" customFormat="1" ht="6.96" customHeight="1">
      <c r="B17" s="38"/>
      <c r="I17" s="120"/>
      <c r="L17" s="38"/>
    </row>
    <row r="18" s="1" customFormat="1" ht="12" customHeight="1">
      <c r="B18" s="38"/>
      <c r="D18" s="119" t="s">
        <v>30</v>
      </c>
      <c r="I18" s="122" t="s">
        <v>25</v>
      </c>
      <c r="J18" s="12" t="s">
        <v>1</v>
      </c>
      <c r="L18" s="38"/>
    </row>
    <row r="19" s="1" customFormat="1" ht="18" customHeight="1">
      <c r="B19" s="38"/>
      <c r="E19" s="12" t="s">
        <v>31</v>
      </c>
      <c r="I19" s="122" t="s">
        <v>27</v>
      </c>
      <c r="J19" s="12" t="s">
        <v>1</v>
      </c>
      <c r="L19" s="38"/>
    </row>
    <row r="20" s="1" customFormat="1" ht="6.96" customHeight="1">
      <c r="B20" s="38"/>
      <c r="I20" s="120"/>
      <c r="L20" s="38"/>
    </row>
    <row r="21" s="1" customFormat="1" ht="12" customHeight="1">
      <c r="B21" s="38"/>
      <c r="D21" s="119" t="s">
        <v>33</v>
      </c>
      <c r="I21" s="122" t="s">
        <v>25</v>
      </c>
      <c r="J21" s="12" t="s">
        <v>1</v>
      </c>
      <c r="L21" s="38"/>
    </row>
    <row r="22" s="1" customFormat="1" ht="18" customHeight="1">
      <c r="B22" s="38"/>
      <c r="E22" s="12" t="s">
        <v>31</v>
      </c>
      <c r="I22" s="122" t="s">
        <v>27</v>
      </c>
      <c r="J22" s="12" t="s">
        <v>1</v>
      </c>
      <c r="L22" s="38"/>
    </row>
    <row r="23" s="1" customFormat="1" ht="6.96" customHeight="1">
      <c r="B23" s="38"/>
      <c r="I23" s="120"/>
      <c r="L23" s="38"/>
    </row>
    <row r="24" s="1" customFormat="1" ht="12" customHeight="1">
      <c r="B24" s="38"/>
      <c r="D24" s="119" t="s">
        <v>34</v>
      </c>
      <c r="I24" s="120"/>
      <c r="L24" s="38"/>
    </row>
    <row r="25" s="6" customFormat="1" ht="16.5" customHeight="1">
      <c r="B25" s="124"/>
      <c r="E25" s="125" t="s">
        <v>1</v>
      </c>
      <c r="F25" s="125"/>
      <c r="G25" s="125"/>
      <c r="H25" s="125"/>
      <c r="I25" s="126"/>
      <c r="L25" s="124"/>
    </row>
    <row r="26" s="1" customFormat="1" ht="6.96" customHeight="1">
      <c r="B26" s="38"/>
      <c r="I26" s="120"/>
      <c r="L26" s="38"/>
    </row>
    <row r="27" s="1" customFormat="1" ht="6.96" customHeight="1">
      <c r="B27" s="38"/>
      <c r="D27" s="66"/>
      <c r="E27" s="66"/>
      <c r="F27" s="66"/>
      <c r="G27" s="66"/>
      <c r="H27" s="66"/>
      <c r="I27" s="127"/>
      <c r="J27" s="66"/>
      <c r="K27" s="66"/>
      <c r="L27" s="38"/>
    </row>
    <row r="28" s="1" customFormat="1" ht="25.44" customHeight="1">
      <c r="B28" s="38"/>
      <c r="D28" s="128" t="s">
        <v>35</v>
      </c>
      <c r="I28" s="120"/>
      <c r="J28" s="129">
        <f>ROUND(J89, 2)</f>
        <v>0</v>
      </c>
      <c r="L28" s="38"/>
    </row>
    <row r="29" s="1" customFormat="1" ht="6.96" customHeight="1">
      <c r="B29" s="38"/>
      <c r="D29" s="66"/>
      <c r="E29" s="66"/>
      <c r="F29" s="66"/>
      <c r="G29" s="66"/>
      <c r="H29" s="66"/>
      <c r="I29" s="127"/>
      <c r="J29" s="66"/>
      <c r="K29" s="66"/>
      <c r="L29" s="38"/>
    </row>
    <row r="30" s="1" customFormat="1" ht="14.4" customHeight="1">
      <c r="B30" s="38"/>
      <c r="F30" s="130" t="s">
        <v>37</v>
      </c>
      <c r="I30" s="131" t="s">
        <v>36</v>
      </c>
      <c r="J30" s="130" t="s">
        <v>38</v>
      </c>
      <c r="L30" s="38"/>
    </row>
    <row r="31" s="1" customFormat="1" ht="14.4" customHeight="1">
      <c r="B31" s="38"/>
      <c r="D31" s="119" t="s">
        <v>39</v>
      </c>
      <c r="E31" s="119" t="s">
        <v>40</v>
      </c>
      <c r="F31" s="132">
        <f>ROUND((SUM(BE89:BE182)),  2)</f>
        <v>0</v>
      </c>
      <c r="I31" s="133">
        <v>0.20999999999999999</v>
      </c>
      <c r="J31" s="132">
        <f>ROUND(((SUM(BE89:BE182))*I31),  2)</f>
        <v>0</v>
      </c>
      <c r="L31" s="38"/>
    </row>
    <row r="32" s="1" customFormat="1" ht="14.4" customHeight="1">
      <c r="B32" s="38"/>
      <c r="E32" s="119" t="s">
        <v>41</v>
      </c>
      <c r="F32" s="132">
        <f>ROUND((SUM(BF89:BF182)),  2)</f>
        <v>0</v>
      </c>
      <c r="I32" s="133">
        <v>0.14999999999999999</v>
      </c>
      <c r="J32" s="132">
        <f>ROUND(((SUM(BF89:BF182))*I32),  2)</f>
        <v>0</v>
      </c>
      <c r="L32" s="38"/>
    </row>
    <row r="33" hidden="1" s="1" customFormat="1" ht="14.4" customHeight="1">
      <c r="B33" s="38"/>
      <c r="E33" s="119" t="s">
        <v>42</v>
      </c>
      <c r="F33" s="132">
        <f>ROUND((SUM(BG89:BG182)),  2)</f>
        <v>0</v>
      </c>
      <c r="I33" s="133">
        <v>0.20999999999999999</v>
      </c>
      <c r="J33" s="132">
        <f>0</f>
        <v>0</v>
      </c>
      <c r="L33" s="38"/>
    </row>
    <row r="34" hidden="1" s="1" customFormat="1" ht="14.4" customHeight="1">
      <c r="B34" s="38"/>
      <c r="E34" s="119" t="s">
        <v>43</v>
      </c>
      <c r="F34" s="132">
        <f>ROUND((SUM(BH89:BH182)),  2)</f>
        <v>0</v>
      </c>
      <c r="I34" s="133">
        <v>0.14999999999999999</v>
      </c>
      <c r="J34" s="132">
        <f>0</f>
        <v>0</v>
      </c>
      <c r="L34" s="38"/>
    </row>
    <row r="35" hidden="1" s="1" customFormat="1" ht="14.4" customHeight="1">
      <c r="B35" s="38"/>
      <c r="E35" s="119" t="s">
        <v>44</v>
      </c>
      <c r="F35" s="132">
        <f>ROUND((SUM(BI89:BI182)),  2)</f>
        <v>0</v>
      </c>
      <c r="I35" s="133">
        <v>0</v>
      </c>
      <c r="J35" s="132">
        <f>0</f>
        <v>0</v>
      </c>
      <c r="L35" s="38"/>
    </row>
    <row r="36" s="1" customFormat="1" ht="6.96" customHeight="1">
      <c r="B36" s="38"/>
      <c r="I36" s="120"/>
      <c r="L36" s="38"/>
    </row>
    <row r="37" s="1" customFormat="1" ht="25.44" customHeight="1">
      <c r="B37" s="38"/>
      <c r="C37" s="134"/>
      <c r="D37" s="135" t="s">
        <v>45</v>
      </c>
      <c r="E37" s="136"/>
      <c r="F37" s="136"/>
      <c r="G37" s="137" t="s">
        <v>46</v>
      </c>
      <c r="H37" s="138" t="s">
        <v>47</v>
      </c>
      <c r="I37" s="139"/>
      <c r="J37" s="140">
        <f>SUM(J28:J35)</f>
        <v>0</v>
      </c>
      <c r="K37" s="141"/>
      <c r="L37" s="38"/>
    </row>
    <row r="38" s="1" customFormat="1" ht="14.4" customHeight="1">
      <c r="B38" s="142"/>
      <c r="C38" s="143"/>
      <c r="D38" s="143"/>
      <c r="E38" s="143"/>
      <c r="F38" s="143"/>
      <c r="G38" s="143"/>
      <c r="H38" s="143"/>
      <c r="I38" s="144"/>
      <c r="J38" s="143"/>
      <c r="K38" s="143"/>
      <c r="L38" s="38"/>
    </row>
    <row r="42" s="1" customFormat="1" ht="6.96" customHeight="1">
      <c r="B42" s="145"/>
      <c r="C42" s="146"/>
      <c r="D42" s="146"/>
      <c r="E42" s="146"/>
      <c r="F42" s="146"/>
      <c r="G42" s="146"/>
      <c r="H42" s="146"/>
      <c r="I42" s="147"/>
      <c r="J42" s="146"/>
      <c r="K42" s="146"/>
      <c r="L42" s="38"/>
    </row>
    <row r="43" s="1" customFormat="1" ht="24.96" customHeight="1">
      <c r="B43" s="33"/>
      <c r="C43" s="18" t="s">
        <v>78</v>
      </c>
      <c r="D43" s="34"/>
      <c r="E43" s="34"/>
      <c r="F43" s="34"/>
      <c r="G43" s="34"/>
      <c r="H43" s="34"/>
      <c r="I43" s="120"/>
      <c r="J43" s="34"/>
      <c r="K43" s="34"/>
      <c r="L43" s="38"/>
    </row>
    <row r="44" s="1" customFormat="1" ht="6.96" customHeight="1">
      <c r="B44" s="33"/>
      <c r="C44" s="34"/>
      <c r="D44" s="34"/>
      <c r="E44" s="34"/>
      <c r="F44" s="34"/>
      <c r="G44" s="34"/>
      <c r="H44" s="34"/>
      <c r="I44" s="120"/>
      <c r="J44" s="34"/>
      <c r="K44" s="34"/>
      <c r="L44" s="38"/>
    </row>
    <row r="45" s="1" customFormat="1" ht="12" customHeight="1">
      <c r="B45" s="33"/>
      <c r="C45" s="27" t="s">
        <v>16</v>
      </c>
      <c r="D45" s="34"/>
      <c r="E45" s="34"/>
      <c r="F45" s="34"/>
      <c r="G45" s="34"/>
      <c r="H45" s="34"/>
      <c r="I45" s="120"/>
      <c r="J45" s="34"/>
      <c r="K45" s="34"/>
      <c r="L45" s="38"/>
    </row>
    <row r="46" s="1" customFormat="1" ht="16.5" customHeight="1">
      <c r="B46" s="33"/>
      <c r="C46" s="34"/>
      <c r="D46" s="34"/>
      <c r="E46" s="59" t="str">
        <f>E7</f>
        <v>Větrání skladu dusíku na CAR v 1.NP - budova C</v>
      </c>
      <c r="F46" s="34"/>
      <c r="G46" s="34"/>
      <c r="H46" s="34"/>
      <c r="I46" s="120"/>
      <c r="J46" s="34"/>
      <c r="K46" s="34"/>
      <c r="L46" s="38"/>
    </row>
    <row r="47" s="1" customFormat="1" ht="6.96" customHeight="1">
      <c r="B47" s="33"/>
      <c r="C47" s="34"/>
      <c r="D47" s="34"/>
      <c r="E47" s="34"/>
      <c r="F47" s="34"/>
      <c r="G47" s="34"/>
      <c r="H47" s="34"/>
      <c r="I47" s="120"/>
      <c r="J47" s="34"/>
      <c r="K47" s="34"/>
      <c r="L47" s="38"/>
    </row>
    <row r="48" s="1" customFormat="1" ht="12" customHeight="1">
      <c r="B48" s="33"/>
      <c r="C48" s="27" t="s">
        <v>20</v>
      </c>
      <c r="D48" s="34"/>
      <c r="E48" s="34"/>
      <c r="F48" s="22" t="str">
        <f>F10</f>
        <v>Olomouc</v>
      </c>
      <c r="G48" s="34"/>
      <c r="H48" s="34"/>
      <c r="I48" s="122" t="s">
        <v>22</v>
      </c>
      <c r="J48" s="62" t="str">
        <f>IF(J10="","",J10)</f>
        <v>1. 3. 2020</v>
      </c>
      <c r="K48" s="34"/>
      <c r="L48" s="38"/>
    </row>
    <row r="49" s="1" customFormat="1" ht="6.96" customHeight="1">
      <c r="B49" s="33"/>
      <c r="C49" s="34"/>
      <c r="D49" s="34"/>
      <c r="E49" s="34"/>
      <c r="F49" s="34"/>
      <c r="G49" s="34"/>
      <c r="H49" s="34"/>
      <c r="I49" s="120"/>
      <c r="J49" s="34"/>
      <c r="K49" s="34"/>
      <c r="L49" s="38"/>
    </row>
    <row r="50" s="1" customFormat="1" ht="13.65" customHeight="1">
      <c r="B50" s="33"/>
      <c r="C50" s="27" t="s">
        <v>24</v>
      </c>
      <c r="D50" s="34"/>
      <c r="E50" s="34"/>
      <c r="F50" s="22" t="str">
        <f>E13</f>
        <v>FN Olomouc, I.P.Pavlova 185/6, Olomouc</v>
      </c>
      <c r="G50" s="34"/>
      <c r="H50" s="34"/>
      <c r="I50" s="122" t="s">
        <v>30</v>
      </c>
      <c r="J50" s="31" t="str">
        <f>E19</f>
        <v>Milan Vician</v>
      </c>
      <c r="K50" s="34"/>
      <c r="L50" s="38"/>
    </row>
    <row r="51" s="1" customFormat="1" ht="13.65" customHeight="1">
      <c r="B51" s="33"/>
      <c r="C51" s="27" t="s">
        <v>28</v>
      </c>
      <c r="D51" s="34"/>
      <c r="E51" s="34"/>
      <c r="F51" s="22" t="str">
        <f>IF(E16="","",E16)</f>
        <v>Vyplň údaj</v>
      </c>
      <c r="G51" s="34"/>
      <c r="H51" s="34"/>
      <c r="I51" s="122" t="s">
        <v>33</v>
      </c>
      <c r="J51" s="31" t="str">
        <f>E22</f>
        <v>Milan Vician</v>
      </c>
      <c r="K51" s="34"/>
      <c r="L51" s="38"/>
    </row>
    <row r="52" s="1" customFormat="1" ht="10.32" customHeight="1">
      <c r="B52" s="33"/>
      <c r="C52" s="34"/>
      <c r="D52" s="34"/>
      <c r="E52" s="34"/>
      <c r="F52" s="34"/>
      <c r="G52" s="34"/>
      <c r="H52" s="34"/>
      <c r="I52" s="120"/>
      <c r="J52" s="34"/>
      <c r="K52" s="34"/>
      <c r="L52" s="38"/>
    </row>
    <row r="53" s="1" customFormat="1" ht="29.28" customHeight="1">
      <c r="B53" s="33"/>
      <c r="C53" s="148" t="s">
        <v>79</v>
      </c>
      <c r="D53" s="149"/>
      <c r="E53" s="149"/>
      <c r="F53" s="149"/>
      <c r="G53" s="149"/>
      <c r="H53" s="149"/>
      <c r="I53" s="150"/>
      <c r="J53" s="151" t="s">
        <v>80</v>
      </c>
      <c r="K53" s="149"/>
      <c r="L53" s="38"/>
    </row>
    <row r="54" s="1" customFormat="1" ht="10.32" customHeight="1">
      <c r="B54" s="33"/>
      <c r="C54" s="34"/>
      <c r="D54" s="34"/>
      <c r="E54" s="34"/>
      <c r="F54" s="34"/>
      <c r="G54" s="34"/>
      <c r="H54" s="34"/>
      <c r="I54" s="120"/>
      <c r="J54" s="34"/>
      <c r="K54" s="34"/>
      <c r="L54" s="38"/>
    </row>
    <row r="55" s="1" customFormat="1" ht="22.8" customHeight="1">
      <c r="B55" s="33"/>
      <c r="C55" s="152" t="s">
        <v>81</v>
      </c>
      <c r="D55" s="34"/>
      <c r="E55" s="34"/>
      <c r="F55" s="34"/>
      <c r="G55" s="34"/>
      <c r="H55" s="34"/>
      <c r="I55" s="120"/>
      <c r="J55" s="93">
        <f>J89</f>
        <v>0</v>
      </c>
      <c r="K55" s="34"/>
      <c r="L55" s="38"/>
      <c r="AU55" s="12" t="s">
        <v>82</v>
      </c>
    </row>
    <row r="56" s="7" customFormat="1" ht="24.96" customHeight="1">
      <c r="B56" s="153"/>
      <c r="C56" s="154"/>
      <c r="D56" s="155" t="s">
        <v>83</v>
      </c>
      <c r="E56" s="156"/>
      <c r="F56" s="156"/>
      <c r="G56" s="156"/>
      <c r="H56" s="156"/>
      <c r="I56" s="157"/>
      <c r="J56" s="158">
        <f>J90</f>
        <v>0</v>
      </c>
      <c r="K56" s="154"/>
      <c r="L56" s="159"/>
    </row>
    <row r="57" s="8" customFormat="1" ht="19.92" customHeight="1">
      <c r="B57" s="160"/>
      <c r="C57" s="161"/>
      <c r="D57" s="162" t="s">
        <v>84</v>
      </c>
      <c r="E57" s="163"/>
      <c r="F57" s="163"/>
      <c r="G57" s="163"/>
      <c r="H57" s="163"/>
      <c r="I57" s="164"/>
      <c r="J57" s="165">
        <f>J91</f>
        <v>0</v>
      </c>
      <c r="K57" s="161"/>
      <c r="L57" s="166"/>
    </row>
    <row r="58" s="8" customFormat="1" ht="19.92" customHeight="1">
      <c r="B58" s="160"/>
      <c r="C58" s="161"/>
      <c r="D58" s="162" t="s">
        <v>85</v>
      </c>
      <c r="E58" s="163"/>
      <c r="F58" s="163"/>
      <c r="G58" s="163"/>
      <c r="H58" s="163"/>
      <c r="I58" s="164"/>
      <c r="J58" s="165">
        <f>J129</f>
        <v>0</v>
      </c>
      <c r="K58" s="161"/>
      <c r="L58" s="166"/>
    </row>
    <row r="59" s="8" customFormat="1" ht="19.92" customHeight="1">
      <c r="B59" s="160"/>
      <c r="C59" s="161"/>
      <c r="D59" s="162" t="s">
        <v>86</v>
      </c>
      <c r="E59" s="163"/>
      <c r="F59" s="163"/>
      <c r="G59" s="163"/>
      <c r="H59" s="163"/>
      <c r="I59" s="164"/>
      <c r="J59" s="165">
        <f>J134</f>
        <v>0</v>
      </c>
      <c r="K59" s="161"/>
      <c r="L59" s="166"/>
    </row>
    <row r="60" s="7" customFormat="1" ht="24.96" customHeight="1">
      <c r="B60" s="153"/>
      <c r="C60" s="154"/>
      <c r="D60" s="155" t="s">
        <v>87</v>
      </c>
      <c r="E60" s="156"/>
      <c r="F60" s="156"/>
      <c r="G60" s="156"/>
      <c r="H60" s="156"/>
      <c r="I60" s="157"/>
      <c r="J60" s="158">
        <f>J139</f>
        <v>0</v>
      </c>
      <c r="K60" s="154"/>
      <c r="L60" s="159"/>
    </row>
    <row r="61" s="8" customFormat="1" ht="19.92" customHeight="1">
      <c r="B61" s="160"/>
      <c r="C61" s="161"/>
      <c r="D61" s="162" t="s">
        <v>88</v>
      </c>
      <c r="E61" s="163"/>
      <c r="F61" s="163"/>
      <c r="G61" s="163"/>
      <c r="H61" s="163"/>
      <c r="I61" s="164"/>
      <c r="J61" s="165">
        <f>J140</f>
        <v>0</v>
      </c>
      <c r="K61" s="161"/>
      <c r="L61" s="166"/>
    </row>
    <row r="62" s="7" customFormat="1" ht="24.96" customHeight="1">
      <c r="B62" s="153"/>
      <c r="C62" s="154"/>
      <c r="D62" s="155" t="s">
        <v>89</v>
      </c>
      <c r="E62" s="156"/>
      <c r="F62" s="156"/>
      <c r="G62" s="156"/>
      <c r="H62" s="156"/>
      <c r="I62" s="157"/>
      <c r="J62" s="158">
        <f>J151</f>
        <v>0</v>
      </c>
      <c r="K62" s="154"/>
      <c r="L62" s="159"/>
    </row>
    <row r="63" s="7" customFormat="1" ht="24.96" customHeight="1">
      <c r="B63" s="153"/>
      <c r="C63" s="154"/>
      <c r="D63" s="155" t="s">
        <v>90</v>
      </c>
      <c r="E63" s="156"/>
      <c r="F63" s="156"/>
      <c r="G63" s="156"/>
      <c r="H63" s="156"/>
      <c r="I63" s="157"/>
      <c r="J63" s="158">
        <f>J154</f>
        <v>0</v>
      </c>
      <c r="K63" s="154"/>
      <c r="L63" s="159"/>
    </row>
    <row r="64" s="7" customFormat="1" ht="24.96" customHeight="1">
      <c r="B64" s="153"/>
      <c r="C64" s="154"/>
      <c r="D64" s="155" t="s">
        <v>91</v>
      </c>
      <c r="E64" s="156"/>
      <c r="F64" s="156"/>
      <c r="G64" s="156"/>
      <c r="H64" s="156"/>
      <c r="I64" s="157"/>
      <c r="J64" s="158">
        <f>J161</f>
        <v>0</v>
      </c>
      <c r="K64" s="154"/>
      <c r="L64" s="159"/>
    </row>
    <row r="65" s="8" customFormat="1" ht="19.92" customHeight="1">
      <c r="B65" s="160"/>
      <c r="C65" s="161"/>
      <c r="D65" s="162" t="s">
        <v>92</v>
      </c>
      <c r="E65" s="163"/>
      <c r="F65" s="163"/>
      <c r="G65" s="163"/>
      <c r="H65" s="163"/>
      <c r="I65" s="164"/>
      <c r="J65" s="165">
        <f>J162</f>
        <v>0</v>
      </c>
      <c r="K65" s="161"/>
      <c r="L65" s="166"/>
    </row>
    <row r="66" s="7" customFormat="1" ht="24.96" customHeight="1">
      <c r="B66" s="153"/>
      <c r="C66" s="154"/>
      <c r="D66" s="155" t="s">
        <v>93</v>
      </c>
      <c r="E66" s="156"/>
      <c r="F66" s="156"/>
      <c r="G66" s="156"/>
      <c r="H66" s="156"/>
      <c r="I66" s="157"/>
      <c r="J66" s="158">
        <f>J165</f>
        <v>0</v>
      </c>
      <c r="K66" s="154"/>
      <c r="L66" s="159"/>
    </row>
    <row r="67" s="7" customFormat="1" ht="24.96" customHeight="1">
      <c r="B67" s="153"/>
      <c r="C67" s="154"/>
      <c r="D67" s="155" t="s">
        <v>94</v>
      </c>
      <c r="E67" s="156"/>
      <c r="F67" s="156"/>
      <c r="G67" s="156"/>
      <c r="H67" s="156"/>
      <c r="I67" s="157"/>
      <c r="J67" s="158">
        <f>J168</f>
        <v>0</v>
      </c>
      <c r="K67" s="154"/>
      <c r="L67" s="159"/>
    </row>
    <row r="68" s="8" customFormat="1" ht="19.92" customHeight="1">
      <c r="B68" s="160"/>
      <c r="C68" s="161"/>
      <c r="D68" s="162" t="s">
        <v>95</v>
      </c>
      <c r="E68" s="163"/>
      <c r="F68" s="163"/>
      <c r="G68" s="163"/>
      <c r="H68" s="163"/>
      <c r="I68" s="164"/>
      <c r="J68" s="165">
        <f>J169</f>
        <v>0</v>
      </c>
      <c r="K68" s="161"/>
      <c r="L68" s="166"/>
    </row>
    <row r="69" s="8" customFormat="1" ht="19.92" customHeight="1">
      <c r="B69" s="160"/>
      <c r="C69" s="161"/>
      <c r="D69" s="162" t="s">
        <v>96</v>
      </c>
      <c r="E69" s="163"/>
      <c r="F69" s="163"/>
      <c r="G69" s="163"/>
      <c r="H69" s="163"/>
      <c r="I69" s="164"/>
      <c r="J69" s="165">
        <f>J172</f>
        <v>0</v>
      </c>
      <c r="K69" s="161"/>
      <c r="L69" s="166"/>
    </row>
    <row r="70" s="8" customFormat="1" ht="19.92" customHeight="1">
      <c r="B70" s="160"/>
      <c r="C70" s="161"/>
      <c r="D70" s="162" t="s">
        <v>97</v>
      </c>
      <c r="E70" s="163"/>
      <c r="F70" s="163"/>
      <c r="G70" s="163"/>
      <c r="H70" s="163"/>
      <c r="I70" s="164"/>
      <c r="J70" s="165">
        <f>J175</f>
        <v>0</v>
      </c>
      <c r="K70" s="161"/>
      <c r="L70" s="166"/>
    </row>
    <row r="71" s="8" customFormat="1" ht="19.92" customHeight="1">
      <c r="B71" s="160"/>
      <c r="C71" s="161"/>
      <c r="D71" s="162" t="s">
        <v>98</v>
      </c>
      <c r="E71" s="163"/>
      <c r="F71" s="163"/>
      <c r="G71" s="163"/>
      <c r="H71" s="163"/>
      <c r="I71" s="164"/>
      <c r="J71" s="165">
        <f>J180</f>
        <v>0</v>
      </c>
      <c r="K71" s="161"/>
      <c r="L71" s="166"/>
    </row>
    <row r="72" s="1" customFormat="1" ht="21.84" customHeight="1">
      <c r="B72" s="33"/>
      <c r="C72" s="34"/>
      <c r="D72" s="34"/>
      <c r="E72" s="34"/>
      <c r="F72" s="34"/>
      <c r="G72" s="34"/>
      <c r="H72" s="34"/>
      <c r="I72" s="120"/>
      <c r="J72" s="34"/>
      <c r="K72" s="34"/>
      <c r="L72" s="38"/>
    </row>
    <row r="73" s="1" customFormat="1" ht="6.96" customHeight="1">
      <c r="B73" s="52"/>
      <c r="C73" s="53"/>
      <c r="D73" s="53"/>
      <c r="E73" s="53"/>
      <c r="F73" s="53"/>
      <c r="G73" s="53"/>
      <c r="H73" s="53"/>
      <c r="I73" s="144"/>
      <c r="J73" s="53"/>
      <c r="K73" s="53"/>
      <c r="L73" s="38"/>
    </row>
    <row r="77" s="1" customFormat="1" ht="6.96" customHeight="1">
      <c r="B77" s="54"/>
      <c r="C77" s="55"/>
      <c r="D77" s="55"/>
      <c r="E77" s="55"/>
      <c r="F77" s="55"/>
      <c r="G77" s="55"/>
      <c r="H77" s="55"/>
      <c r="I77" s="147"/>
      <c r="J77" s="55"/>
      <c r="K77" s="55"/>
      <c r="L77" s="38"/>
    </row>
    <row r="78" s="1" customFormat="1" ht="24.96" customHeight="1">
      <c r="B78" s="33"/>
      <c r="C78" s="18" t="s">
        <v>99</v>
      </c>
      <c r="D78" s="34"/>
      <c r="E78" s="34"/>
      <c r="F78" s="34"/>
      <c r="G78" s="34"/>
      <c r="H78" s="34"/>
      <c r="I78" s="120"/>
      <c r="J78" s="34"/>
      <c r="K78" s="34"/>
      <c r="L78" s="38"/>
    </row>
    <row r="79" s="1" customFormat="1" ht="6.96" customHeight="1">
      <c r="B79" s="33"/>
      <c r="C79" s="34"/>
      <c r="D79" s="34"/>
      <c r="E79" s="34"/>
      <c r="F79" s="34"/>
      <c r="G79" s="34"/>
      <c r="H79" s="34"/>
      <c r="I79" s="120"/>
      <c r="J79" s="34"/>
      <c r="K79" s="34"/>
      <c r="L79" s="38"/>
    </row>
    <row r="80" s="1" customFormat="1" ht="12" customHeight="1">
      <c r="B80" s="33"/>
      <c r="C80" s="27" t="s">
        <v>16</v>
      </c>
      <c r="D80" s="34"/>
      <c r="E80" s="34"/>
      <c r="F80" s="34"/>
      <c r="G80" s="34"/>
      <c r="H80" s="34"/>
      <c r="I80" s="120"/>
      <c r="J80" s="34"/>
      <c r="K80" s="34"/>
      <c r="L80" s="38"/>
    </row>
    <row r="81" s="1" customFormat="1" ht="16.5" customHeight="1">
      <c r="B81" s="33"/>
      <c r="C81" s="34"/>
      <c r="D81" s="34"/>
      <c r="E81" s="59" t="str">
        <f>E7</f>
        <v>Větrání skladu dusíku na CAR v 1.NP - budova C</v>
      </c>
      <c r="F81" s="34"/>
      <c r="G81" s="34"/>
      <c r="H81" s="34"/>
      <c r="I81" s="120"/>
      <c r="J81" s="34"/>
      <c r="K81" s="34"/>
      <c r="L81" s="38"/>
    </row>
    <row r="82" s="1" customFormat="1" ht="6.96" customHeight="1">
      <c r="B82" s="33"/>
      <c r="C82" s="34"/>
      <c r="D82" s="34"/>
      <c r="E82" s="34"/>
      <c r="F82" s="34"/>
      <c r="G82" s="34"/>
      <c r="H82" s="34"/>
      <c r="I82" s="120"/>
      <c r="J82" s="34"/>
      <c r="K82" s="34"/>
      <c r="L82" s="38"/>
    </row>
    <row r="83" s="1" customFormat="1" ht="12" customHeight="1">
      <c r="B83" s="33"/>
      <c r="C83" s="27" t="s">
        <v>20</v>
      </c>
      <c r="D83" s="34"/>
      <c r="E83" s="34"/>
      <c r="F83" s="22" t="str">
        <f>F10</f>
        <v>Olomouc</v>
      </c>
      <c r="G83" s="34"/>
      <c r="H83" s="34"/>
      <c r="I83" s="122" t="s">
        <v>22</v>
      </c>
      <c r="J83" s="62" t="str">
        <f>IF(J10="","",J10)</f>
        <v>1. 3. 2020</v>
      </c>
      <c r="K83" s="34"/>
      <c r="L83" s="38"/>
    </row>
    <row r="84" s="1" customFormat="1" ht="6.96" customHeight="1">
      <c r="B84" s="33"/>
      <c r="C84" s="34"/>
      <c r="D84" s="34"/>
      <c r="E84" s="34"/>
      <c r="F84" s="34"/>
      <c r="G84" s="34"/>
      <c r="H84" s="34"/>
      <c r="I84" s="120"/>
      <c r="J84" s="34"/>
      <c r="K84" s="34"/>
      <c r="L84" s="38"/>
    </row>
    <row r="85" s="1" customFormat="1" ht="13.65" customHeight="1">
      <c r="B85" s="33"/>
      <c r="C85" s="27" t="s">
        <v>24</v>
      </c>
      <c r="D85" s="34"/>
      <c r="E85" s="34"/>
      <c r="F85" s="22" t="str">
        <f>E13</f>
        <v>FN Olomouc, I.P.Pavlova 185/6, Olomouc</v>
      </c>
      <c r="G85" s="34"/>
      <c r="H85" s="34"/>
      <c r="I85" s="122" t="s">
        <v>30</v>
      </c>
      <c r="J85" s="31" t="str">
        <f>E19</f>
        <v>Milan Vician</v>
      </c>
      <c r="K85" s="34"/>
      <c r="L85" s="38"/>
    </row>
    <row r="86" s="1" customFormat="1" ht="13.65" customHeight="1">
      <c r="B86" s="33"/>
      <c r="C86" s="27" t="s">
        <v>28</v>
      </c>
      <c r="D86" s="34"/>
      <c r="E86" s="34"/>
      <c r="F86" s="22" t="str">
        <f>IF(E16="","",E16)</f>
        <v>Vyplň údaj</v>
      </c>
      <c r="G86" s="34"/>
      <c r="H86" s="34"/>
      <c r="I86" s="122" t="s">
        <v>33</v>
      </c>
      <c r="J86" s="31" t="str">
        <f>E22</f>
        <v>Milan Vician</v>
      </c>
      <c r="K86" s="34"/>
      <c r="L86" s="38"/>
    </row>
    <row r="87" s="1" customFormat="1" ht="10.32" customHeight="1">
      <c r="B87" s="33"/>
      <c r="C87" s="34"/>
      <c r="D87" s="34"/>
      <c r="E87" s="34"/>
      <c r="F87" s="34"/>
      <c r="G87" s="34"/>
      <c r="H87" s="34"/>
      <c r="I87" s="120"/>
      <c r="J87" s="34"/>
      <c r="K87" s="34"/>
      <c r="L87" s="38"/>
    </row>
    <row r="88" s="9" customFormat="1" ht="29.28" customHeight="1">
      <c r="B88" s="167"/>
      <c r="C88" s="168" t="s">
        <v>100</v>
      </c>
      <c r="D88" s="169" t="s">
        <v>54</v>
      </c>
      <c r="E88" s="169" t="s">
        <v>50</v>
      </c>
      <c r="F88" s="169" t="s">
        <v>51</v>
      </c>
      <c r="G88" s="169" t="s">
        <v>101</v>
      </c>
      <c r="H88" s="169" t="s">
        <v>102</v>
      </c>
      <c r="I88" s="170" t="s">
        <v>103</v>
      </c>
      <c r="J88" s="169" t="s">
        <v>80</v>
      </c>
      <c r="K88" s="171" t="s">
        <v>104</v>
      </c>
      <c r="L88" s="172"/>
      <c r="M88" s="83" t="s">
        <v>1</v>
      </c>
      <c r="N88" s="84" t="s">
        <v>39</v>
      </c>
      <c r="O88" s="84" t="s">
        <v>105</v>
      </c>
      <c r="P88" s="84" t="s">
        <v>106</v>
      </c>
      <c r="Q88" s="84" t="s">
        <v>107</v>
      </c>
      <c r="R88" s="84" t="s">
        <v>108</v>
      </c>
      <c r="S88" s="84" t="s">
        <v>109</v>
      </c>
      <c r="T88" s="85" t="s">
        <v>110</v>
      </c>
    </row>
    <row r="89" s="1" customFormat="1" ht="22.8" customHeight="1">
      <c r="B89" s="33"/>
      <c r="C89" s="90" t="s">
        <v>111</v>
      </c>
      <c r="D89" s="34"/>
      <c r="E89" s="34"/>
      <c r="F89" s="34"/>
      <c r="G89" s="34"/>
      <c r="H89" s="34"/>
      <c r="I89" s="120"/>
      <c r="J89" s="173">
        <f>BK89</f>
        <v>0</v>
      </c>
      <c r="K89" s="34"/>
      <c r="L89" s="38"/>
      <c r="M89" s="86"/>
      <c r="N89" s="87"/>
      <c r="O89" s="87"/>
      <c r="P89" s="174">
        <f>P90+P139+P151+P154+P161+P165+P168</f>
        <v>0</v>
      </c>
      <c r="Q89" s="87"/>
      <c r="R89" s="174">
        <f>R90+R139+R151+R154+R161+R165+R168</f>
        <v>0.0023400000000000001</v>
      </c>
      <c r="S89" s="87"/>
      <c r="T89" s="175">
        <f>T90+T139+T151+T154+T161+T165+T168</f>
        <v>0</v>
      </c>
      <c r="AT89" s="12" t="s">
        <v>68</v>
      </c>
      <c r="AU89" s="12" t="s">
        <v>82</v>
      </c>
      <c r="BK89" s="176">
        <f>BK90+BK139+BK151+BK154+BK161+BK165+BK168</f>
        <v>0</v>
      </c>
    </row>
    <row r="90" s="10" customFormat="1" ht="25.92" customHeight="1">
      <c r="B90" s="177"/>
      <c r="C90" s="178"/>
      <c r="D90" s="179" t="s">
        <v>68</v>
      </c>
      <c r="E90" s="180" t="s">
        <v>112</v>
      </c>
      <c r="F90" s="180" t="s">
        <v>113</v>
      </c>
      <c r="G90" s="178"/>
      <c r="H90" s="178"/>
      <c r="I90" s="181"/>
      <c r="J90" s="182">
        <f>BK90</f>
        <v>0</v>
      </c>
      <c r="K90" s="178"/>
      <c r="L90" s="183"/>
      <c r="M90" s="184"/>
      <c r="N90" s="185"/>
      <c r="O90" s="185"/>
      <c r="P90" s="186">
        <f>P91+P129+P134</f>
        <v>0</v>
      </c>
      <c r="Q90" s="185"/>
      <c r="R90" s="186">
        <f>R91+R129+R134</f>
        <v>0.0014399999999999999</v>
      </c>
      <c r="S90" s="185"/>
      <c r="T90" s="187">
        <f>T91+T129+T134</f>
        <v>0</v>
      </c>
      <c r="AR90" s="188" t="s">
        <v>76</v>
      </c>
      <c r="AT90" s="189" t="s">
        <v>68</v>
      </c>
      <c r="AU90" s="189" t="s">
        <v>69</v>
      </c>
      <c r="AY90" s="188" t="s">
        <v>114</v>
      </c>
      <c r="BK90" s="190">
        <f>BK91+BK129+BK134</f>
        <v>0</v>
      </c>
    </row>
    <row r="91" s="10" customFormat="1" ht="22.8" customHeight="1">
      <c r="B91" s="177"/>
      <c r="C91" s="178"/>
      <c r="D91" s="179" t="s">
        <v>68</v>
      </c>
      <c r="E91" s="191" t="s">
        <v>115</v>
      </c>
      <c r="F91" s="191" t="s">
        <v>116</v>
      </c>
      <c r="G91" s="178"/>
      <c r="H91" s="178"/>
      <c r="I91" s="181"/>
      <c r="J91" s="192">
        <f>BK91</f>
        <v>0</v>
      </c>
      <c r="K91" s="178"/>
      <c r="L91" s="183"/>
      <c r="M91" s="184"/>
      <c r="N91" s="185"/>
      <c r="O91" s="185"/>
      <c r="P91" s="186">
        <f>SUM(P92:P128)</f>
        <v>0</v>
      </c>
      <c r="Q91" s="185"/>
      <c r="R91" s="186">
        <f>SUM(R92:R128)</f>
        <v>0.0014399999999999999</v>
      </c>
      <c r="S91" s="185"/>
      <c r="T91" s="187">
        <f>SUM(T92:T128)</f>
        <v>0</v>
      </c>
      <c r="AR91" s="188" t="s">
        <v>76</v>
      </c>
      <c r="AT91" s="189" t="s">
        <v>68</v>
      </c>
      <c r="AU91" s="189" t="s">
        <v>74</v>
      </c>
      <c r="AY91" s="188" t="s">
        <v>114</v>
      </c>
      <c r="BK91" s="190">
        <f>SUM(BK92:BK128)</f>
        <v>0</v>
      </c>
    </row>
    <row r="92" s="1" customFormat="1" ht="16.5" customHeight="1">
      <c r="B92" s="33"/>
      <c r="C92" s="193" t="s">
        <v>74</v>
      </c>
      <c r="D92" s="193" t="s">
        <v>117</v>
      </c>
      <c r="E92" s="194" t="s">
        <v>118</v>
      </c>
      <c r="F92" s="195" t="s">
        <v>119</v>
      </c>
      <c r="G92" s="196" t="s">
        <v>120</v>
      </c>
      <c r="H92" s="197">
        <v>0.5</v>
      </c>
      <c r="I92" s="198"/>
      <c r="J92" s="199">
        <f>ROUND(I92*H92,2)</f>
        <v>0</v>
      </c>
      <c r="K92" s="195" t="s">
        <v>1</v>
      </c>
      <c r="L92" s="200"/>
      <c r="M92" s="201" t="s">
        <v>1</v>
      </c>
      <c r="N92" s="202" t="s">
        <v>40</v>
      </c>
      <c r="O92" s="74"/>
      <c r="P92" s="203">
        <f>O92*H92</f>
        <v>0</v>
      </c>
      <c r="Q92" s="203">
        <v>0</v>
      </c>
      <c r="R92" s="203">
        <f>Q92*H92</f>
        <v>0</v>
      </c>
      <c r="S92" s="203">
        <v>0</v>
      </c>
      <c r="T92" s="204">
        <f>S92*H92</f>
        <v>0</v>
      </c>
      <c r="AR92" s="12" t="s">
        <v>121</v>
      </c>
      <c r="AT92" s="12" t="s">
        <v>117</v>
      </c>
      <c r="AU92" s="12" t="s">
        <v>76</v>
      </c>
      <c r="AY92" s="12" t="s">
        <v>114</v>
      </c>
      <c r="BE92" s="205">
        <f>IF(N92="základní",J92,0)</f>
        <v>0</v>
      </c>
      <c r="BF92" s="205">
        <f>IF(N92="snížená",J92,0)</f>
        <v>0</v>
      </c>
      <c r="BG92" s="205">
        <f>IF(N92="zákl. přenesená",J92,0)</f>
        <v>0</v>
      </c>
      <c r="BH92" s="205">
        <f>IF(N92="sníž. přenesená",J92,0)</f>
        <v>0</v>
      </c>
      <c r="BI92" s="205">
        <f>IF(N92="nulová",J92,0)</f>
        <v>0</v>
      </c>
      <c r="BJ92" s="12" t="s">
        <v>74</v>
      </c>
      <c r="BK92" s="205">
        <f>ROUND(I92*H92,2)</f>
        <v>0</v>
      </c>
      <c r="BL92" s="12" t="s">
        <v>122</v>
      </c>
      <c r="BM92" s="12" t="s">
        <v>123</v>
      </c>
    </row>
    <row r="93" s="1" customFormat="1">
      <c r="B93" s="33"/>
      <c r="C93" s="34"/>
      <c r="D93" s="206" t="s">
        <v>124</v>
      </c>
      <c r="E93" s="34"/>
      <c r="F93" s="207" t="s">
        <v>119</v>
      </c>
      <c r="G93" s="34"/>
      <c r="H93" s="34"/>
      <c r="I93" s="120"/>
      <c r="J93" s="34"/>
      <c r="K93" s="34"/>
      <c r="L93" s="38"/>
      <c r="M93" s="208"/>
      <c r="N93" s="74"/>
      <c r="O93" s="74"/>
      <c r="P93" s="74"/>
      <c r="Q93" s="74"/>
      <c r="R93" s="74"/>
      <c r="S93" s="74"/>
      <c r="T93" s="75"/>
      <c r="AT93" s="12" t="s">
        <v>124</v>
      </c>
      <c r="AU93" s="12" t="s">
        <v>76</v>
      </c>
    </row>
    <row r="94" s="1" customFormat="1" ht="16.5" customHeight="1">
      <c r="B94" s="33"/>
      <c r="C94" s="193" t="s">
        <v>76</v>
      </c>
      <c r="D94" s="193" t="s">
        <v>117</v>
      </c>
      <c r="E94" s="194" t="s">
        <v>125</v>
      </c>
      <c r="F94" s="195" t="s">
        <v>126</v>
      </c>
      <c r="G94" s="196" t="s">
        <v>127</v>
      </c>
      <c r="H94" s="197">
        <v>31</v>
      </c>
      <c r="I94" s="198"/>
      <c r="J94" s="199">
        <f>ROUND(I94*H94,2)</f>
        <v>0</v>
      </c>
      <c r="K94" s="195" t="s">
        <v>1</v>
      </c>
      <c r="L94" s="200"/>
      <c r="M94" s="201" t="s">
        <v>1</v>
      </c>
      <c r="N94" s="202" t="s">
        <v>40</v>
      </c>
      <c r="O94" s="74"/>
      <c r="P94" s="203">
        <f>O94*H94</f>
        <v>0</v>
      </c>
      <c r="Q94" s="203">
        <v>0</v>
      </c>
      <c r="R94" s="203">
        <f>Q94*H94</f>
        <v>0</v>
      </c>
      <c r="S94" s="203">
        <v>0</v>
      </c>
      <c r="T94" s="204">
        <f>S94*H94</f>
        <v>0</v>
      </c>
      <c r="AR94" s="12" t="s">
        <v>121</v>
      </c>
      <c r="AT94" s="12" t="s">
        <v>117</v>
      </c>
      <c r="AU94" s="12" t="s">
        <v>76</v>
      </c>
      <c r="AY94" s="12" t="s">
        <v>114</v>
      </c>
      <c r="BE94" s="205">
        <f>IF(N94="základní",J94,0)</f>
        <v>0</v>
      </c>
      <c r="BF94" s="205">
        <f>IF(N94="snížená",J94,0)</f>
        <v>0</v>
      </c>
      <c r="BG94" s="205">
        <f>IF(N94="zákl. přenesená",J94,0)</f>
        <v>0</v>
      </c>
      <c r="BH94" s="205">
        <f>IF(N94="sníž. přenesená",J94,0)</f>
        <v>0</v>
      </c>
      <c r="BI94" s="205">
        <f>IF(N94="nulová",J94,0)</f>
        <v>0</v>
      </c>
      <c r="BJ94" s="12" t="s">
        <v>74</v>
      </c>
      <c r="BK94" s="205">
        <f>ROUND(I94*H94,2)</f>
        <v>0</v>
      </c>
      <c r="BL94" s="12" t="s">
        <v>122</v>
      </c>
      <c r="BM94" s="12" t="s">
        <v>128</v>
      </c>
    </row>
    <row r="95" s="1" customFormat="1">
      <c r="B95" s="33"/>
      <c r="C95" s="34"/>
      <c r="D95" s="206" t="s">
        <v>124</v>
      </c>
      <c r="E95" s="34"/>
      <c r="F95" s="207" t="s">
        <v>126</v>
      </c>
      <c r="G95" s="34"/>
      <c r="H95" s="34"/>
      <c r="I95" s="120"/>
      <c r="J95" s="34"/>
      <c r="K95" s="34"/>
      <c r="L95" s="38"/>
      <c r="M95" s="208"/>
      <c r="N95" s="74"/>
      <c r="O95" s="74"/>
      <c r="P95" s="74"/>
      <c r="Q95" s="74"/>
      <c r="R95" s="74"/>
      <c r="S95" s="74"/>
      <c r="T95" s="75"/>
      <c r="AT95" s="12" t="s">
        <v>124</v>
      </c>
      <c r="AU95" s="12" t="s">
        <v>76</v>
      </c>
    </row>
    <row r="96" s="1" customFormat="1" ht="16.5" customHeight="1">
      <c r="B96" s="33"/>
      <c r="C96" s="193" t="s">
        <v>129</v>
      </c>
      <c r="D96" s="193" t="s">
        <v>117</v>
      </c>
      <c r="E96" s="194" t="s">
        <v>130</v>
      </c>
      <c r="F96" s="195" t="s">
        <v>131</v>
      </c>
      <c r="G96" s="196" t="s">
        <v>127</v>
      </c>
      <c r="H96" s="197">
        <v>31</v>
      </c>
      <c r="I96" s="198"/>
      <c r="J96" s="199">
        <f>ROUND(I96*H96,2)</f>
        <v>0</v>
      </c>
      <c r="K96" s="195" t="s">
        <v>1</v>
      </c>
      <c r="L96" s="200"/>
      <c r="M96" s="201" t="s">
        <v>1</v>
      </c>
      <c r="N96" s="202" t="s">
        <v>40</v>
      </c>
      <c r="O96" s="74"/>
      <c r="P96" s="203">
        <f>O96*H96</f>
        <v>0</v>
      </c>
      <c r="Q96" s="203">
        <v>0</v>
      </c>
      <c r="R96" s="203">
        <f>Q96*H96</f>
        <v>0</v>
      </c>
      <c r="S96" s="203">
        <v>0</v>
      </c>
      <c r="T96" s="204">
        <f>S96*H96</f>
        <v>0</v>
      </c>
      <c r="AR96" s="12" t="s">
        <v>132</v>
      </c>
      <c r="AT96" s="12" t="s">
        <v>117</v>
      </c>
      <c r="AU96" s="12" t="s">
        <v>76</v>
      </c>
      <c r="AY96" s="12" t="s">
        <v>114</v>
      </c>
      <c r="BE96" s="205">
        <f>IF(N96="základní",J96,0)</f>
        <v>0</v>
      </c>
      <c r="BF96" s="205">
        <f>IF(N96="snížená",J96,0)</f>
        <v>0</v>
      </c>
      <c r="BG96" s="205">
        <f>IF(N96="zákl. přenesená",J96,0)</f>
        <v>0</v>
      </c>
      <c r="BH96" s="205">
        <f>IF(N96="sníž. přenesená",J96,0)</f>
        <v>0</v>
      </c>
      <c r="BI96" s="205">
        <f>IF(N96="nulová",J96,0)</f>
        <v>0</v>
      </c>
      <c r="BJ96" s="12" t="s">
        <v>74</v>
      </c>
      <c r="BK96" s="205">
        <f>ROUND(I96*H96,2)</f>
        <v>0</v>
      </c>
      <c r="BL96" s="12" t="s">
        <v>132</v>
      </c>
      <c r="BM96" s="12" t="s">
        <v>133</v>
      </c>
    </row>
    <row r="97" s="1" customFormat="1">
      <c r="B97" s="33"/>
      <c r="C97" s="34"/>
      <c r="D97" s="206" t="s">
        <v>124</v>
      </c>
      <c r="E97" s="34"/>
      <c r="F97" s="207" t="s">
        <v>131</v>
      </c>
      <c r="G97" s="34"/>
      <c r="H97" s="34"/>
      <c r="I97" s="120"/>
      <c r="J97" s="34"/>
      <c r="K97" s="34"/>
      <c r="L97" s="38"/>
      <c r="M97" s="208"/>
      <c r="N97" s="74"/>
      <c r="O97" s="74"/>
      <c r="P97" s="74"/>
      <c r="Q97" s="74"/>
      <c r="R97" s="74"/>
      <c r="S97" s="74"/>
      <c r="T97" s="75"/>
      <c r="AT97" s="12" t="s">
        <v>124</v>
      </c>
      <c r="AU97" s="12" t="s">
        <v>76</v>
      </c>
    </row>
    <row r="98" s="1" customFormat="1" ht="16.5" customHeight="1">
      <c r="B98" s="33"/>
      <c r="C98" s="209" t="s">
        <v>134</v>
      </c>
      <c r="D98" s="209" t="s">
        <v>135</v>
      </c>
      <c r="E98" s="210" t="s">
        <v>136</v>
      </c>
      <c r="F98" s="211" t="s">
        <v>137</v>
      </c>
      <c r="G98" s="212" t="s">
        <v>127</v>
      </c>
      <c r="H98" s="213">
        <v>42</v>
      </c>
      <c r="I98" s="214"/>
      <c r="J98" s="215">
        <f>ROUND(I98*H98,2)</f>
        <v>0</v>
      </c>
      <c r="K98" s="211" t="s">
        <v>138</v>
      </c>
      <c r="L98" s="38"/>
      <c r="M98" s="216" t="s">
        <v>1</v>
      </c>
      <c r="N98" s="217" t="s">
        <v>40</v>
      </c>
      <c r="O98" s="74"/>
      <c r="P98" s="203">
        <f>O98*H98</f>
        <v>0</v>
      </c>
      <c r="Q98" s="203">
        <v>0</v>
      </c>
      <c r="R98" s="203">
        <f>Q98*H98</f>
        <v>0</v>
      </c>
      <c r="S98" s="203">
        <v>0</v>
      </c>
      <c r="T98" s="204">
        <f>S98*H98</f>
        <v>0</v>
      </c>
      <c r="AR98" s="12" t="s">
        <v>122</v>
      </c>
      <c r="AT98" s="12" t="s">
        <v>135</v>
      </c>
      <c r="AU98" s="12" t="s">
        <v>76</v>
      </c>
      <c r="AY98" s="12" t="s">
        <v>114</v>
      </c>
      <c r="BE98" s="205">
        <f>IF(N98="základní",J98,0)</f>
        <v>0</v>
      </c>
      <c r="BF98" s="205">
        <f>IF(N98="snížená",J98,0)</f>
        <v>0</v>
      </c>
      <c r="BG98" s="205">
        <f>IF(N98="zákl. přenesená",J98,0)</f>
        <v>0</v>
      </c>
      <c r="BH98" s="205">
        <f>IF(N98="sníž. přenesená",J98,0)</f>
        <v>0</v>
      </c>
      <c r="BI98" s="205">
        <f>IF(N98="nulová",J98,0)</f>
        <v>0</v>
      </c>
      <c r="BJ98" s="12" t="s">
        <v>74</v>
      </c>
      <c r="BK98" s="205">
        <f>ROUND(I98*H98,2)</f>
        <v>0</v>
      </c>
      <c r="BL98" s="12" t="s">
        <v>122</v>
      </c>
      <c r="BM98" s="12" t="s">
        <v>139</v>
      </c>
    </row>
    <row r="99" s="1" customFormat="1">
      <c r="B99" s="33"/>
      <c r="C99" s="34"/>
      <c r="D99" s="206" t="s">
        <v>124</v>
      </c>
      <c r="E99" s="34"/>
      <c r="F99" s="207" t="s">
        <v>140</v>
      </c>
      <c r="G99" s="34"/>
      <c r="H99" s="34"/>
      <c r="I99" s="120"/>
      <c r="J99" s="34"/>
      <c r="K99" s="34"/>
      <c r="L99" s="38"/>
      <c r="M99" s="208"/>
      <c r="N99" s="74"/>
      <c r="O99" s="74"/>
      <c r="P99" s="74"/>
      <c r="Q99" s="74"/>
      <c r="R99" s="74"/>
      <c r="S99" s="74"/>
      <c r="T99" s="75"/>
      <c r="AT99" s="12" t="s">
        <v>124</v>
      </c>
      <c r="AU99" s="12" t="s">
        <v>76</v>
      </c>
    </row>
    <row r="100" s="1" customFormat="1" ht="16.5" customHeight="1">
      <c r="B100" s="33"/>
      <c r="C100" s="209" t="s">
        <v>141</v>
      </c>
      <c r="D100" s="209" t="s">
        <v>135</v>
      </c>
      <c r="E100" s="210" t="s">
        <v>142</v>
      </c>
      <c r="F100" s="211" t="s">
        <v>143</v>
      </c>
      <c r="G100" s="212" t="s">
        <v>127</v>
      </c>
      <c r="H100" s="213">
        <v>42</v>
      </c>
      <c r="I100" s="214"/>
      <c r="J100" s="215">
        <f>ROUND(I100*H100,2)</f>
        <v>0</v>
      </c>
      <c r="K100" s="211" t="s">
        <v>138</v>
      </c>
      <c r="L100" s="38"/>
      <c r="M100" s="216" t="s">
        <v>1</v>
      </c>
      <c r="N100" s="217" t="s">
        <v>40</v>
      </c>
      <c r="O100" s="74"/>
      <c r="P100" s="203">
        <f>O100*H100</f>
        <v>0</v>
      </c>
      <c r="Q100" s="203">
        <v>0</v>
      </c>
      <c r="R100" s="203">
        <f>Q100*H100</f>
        <v>0</v>
      </c>
      <c r="S100" s="203">
        <v>0</v>
      </c>
      <c r="T100" s="204">
        <f>S100*H100</f>
        <v>0</v>
      </c>
      <c r="AR100" s="12" t="s">
        <v>122</v>
      </c>
      <c r="AT100" s="12" t="s">
        <v>135</v>
      </c>
      <c r="AU100" s="12" t="s">
        <v>76</v>
      </c>
      <c r="AY100" s="12" t="s">
        <v>114</v>
      </c>
      <c r="BE100" s="205">
        <f>IF(N100="základní",J100,0)</f>
        <v>0</v>
      </c>
      <c r="BF100" s="205">
        <f>IF(N100="snížená",J100,0)</f>
        <v>0</v>
      </c>
      <c r="BG100" s="205">
        <f>IF(N100="zákl. přenesená",J100,0)</f>
        <v>0</v>
      </c>
      <c r="BH100" s="205">
        <f>IF(N100="sníž. přenesená",J100,0)</f>
        <v>0</v>
      </c>
      <c r="BI100" s="205">
        <f>IF(N100="nulová",J100,0)</f>
        <v>0</v>
      </c>
      <c r="BJ100" s="12" t="s">
        <v>74</v>
      </c>
      <c r="BK100" s="205">
        <f>ROUND(I100*H100,2)</f>
        <v>0</v>
      </c>
      <c r="BL100" s="12" t="s">
        <v>122</v>
      </c>
      <c r="BM100" s="12" t="s">
        <v>144</v>
      </c>
    </row>
    <row r="101" s="1" customFormat="1">
      <c r="B101" s="33"/>
      <c r="C101" s="34"/>
      <c r="D101" s="206" t="s">
        <v>124</v>
      </c>
      <c r="E101" s="34"/>
      <c r="F101" s="207" t="s">
        <v>145</v>
      </c>
      <c r="G101" s="34"/>
      <c r="H101" s="34"/>
      <c r="I101" s="120"/>
      <c r="J101" s="34"/>
      <c r="K101" s="34"/>
      <c r="L101" s="38"/>
      <c r="M101" s="208"/>
      <c r="N101" s="74"/>
      <c r="O101" s="74"/>
      <c r="P101" s="74"/>
      <c r="Q101" s="74"/>
      <c r="R101" s="74"/>
      <c r="S101" s="74"/>
      <c r="T101" s="75"/>
      <c r="AT101" s="12" t="s">
        <v>124</v>
      </c>
      <c r="AU101" s="12" t="s">
        <v>76</v>
      </c>
    </row>
    <row r="102" s="1" customFormat="1" ht="16.5" customHeight="1">
      <c r="B102" s="33"/>
      <c r="C102" s="209" t="s">
        <v>146</v>
      </c>
      <c r="D102" s="209" t="s">
        <v>135</v>
      </c>
      <c r="E102" s="210" t="s">
        <v>147</v>
      </c>
      <c r="F102" s="211" t="s">
        <v>148</v>
      </c>
      <c r="G102" s="212" t="s">
        <v>149</v>
      </c>
      <c r="H102" s="213">
        <v>2</v>
      </c>
      <c r="I102" s="214"/>
      <c r="J102" s="215">
        <f>ROUND(I102*H102,2)</f>
        <v>0</v>
      </c>
      <c r="K102" s="211" t="s">
        <v>138</v>
      </c>
      <c r="L102" s="38"/>
      <c r="M102" s="216" t="s">
        <v>1</v>
      </c>
      <c r="N102" s="217" t="s">
        <v>40</v>
      </c>
      <c r="O102" s="74"/>
      <c r="P102" s="203">
        <f>O102*H102</f>
        <v>0</v>
      </c>
      <c r="Q102" s="203">
        <v>0</v>
      </c>
      <c r="R102" s="203">
        <f>Q102*H102</f>
        <v>0</v>
      </c>
      <c r="S102" s="203">
        <v>0</v>
      </c>
      <c r="T102" s="204">
        <f>S102*H102</f>
        <v>0</v>
      </c>
      <c r="AR102" s="12" t="s">
        <v>122</v>
      </c>
      <c r="AT102" s="12" t="s">
        <v>135</v>
      </c>
      <c r="AU102" s="12" t="s">
        <v>76</v>
      </c>
      <c r="AY102" s="12" t="s">
        <v>114</v>
      </c>
      <c r="BE102" s="205">
        <f>IF(N102="základní",J102,0)</f>
        <v>0</v>
      </c>
      <c r="BF102" s="205">
        <f>IF(N102="snížená",J102,0)</f>
        <v>0</v>
      </c>
      <c r="BG102" s="205">
        <f>IF(N102="zákl. přenesená",J102,0)</f>
        <v>0</v>
      </c>
      <c r="BH102" s="205">
        <f>IF(N102="sníž. přenesená",J102,0)</f>
        <v>0</v>
      </c>
      <c r="BI102" s="205">
        <f>IF(N102="nulová",J102,0)</f>
        <v>0</v>
      </c>
      <c r="BJ102" s="12" t="s">
        <v>74</v>
      </c>
      <c r="BK102" s="205">
        <f>ROUND(I102*H102,2)</f>
        <v>0</v>
      </c>
      <c r="BL102" s="12" t="s">
        <v>122</v>
      </c>
      <c r="BM102" s="12" t="s">
        <v>150</v>
      </c>
    </row>
    <row r="103" s="1" customFormat="1">
      <c r="B103" s="33"/>
      <c r="C103" s="34"/>
      <c r="D103" s="206" t="s">
        <v>124</v>
      </c>
      <c r="E103" s="34"/>
      <c r="F103" s="207" t="s">
        <v>151</v>
      </c>
      <c r="G103" s="34"/>
      <c r="H103" s="34"/>
      <c r="I103" s="120"/>
      <c r="J103" s="34"/>
      <c r="K103" s="34"/>
      <c r="L103" s="38"/>
      <c r="M103" s="208"/>
      <c r="N103" s="74"/>
      <c r="O103" s="74"/>
      <c r="P103" s="74"/>
      <c r="Q103" s="74"/>
      <c r="R103" s="74"/>
      <c r="S103" s="74"/>
      <c r="T103" s="75"/>
      <c r="AT103" s="12" t="s">
        <v>124</v>
      </c>
      <c r="AU103" s="12" t="s">
        <v>76</v>
      </c>
    </row>
    <row r="104" s="1" customFormat="1" ht="16.5" customHeight="1">
      <c r="B104" s="33"/>
      <c r="C104" s="209" t="s">
        <v>152</v>
      </c>
      <c r="D104" s="209" t="s">
        <v>135</v>
      </c>
      <c r="E104" s="210" t="s">
        <v>153</v>
      </c>
      <c r="F104" s="211" t="s">
        <v>154</v>
      </c>
      <c r="G104" s="212" t="s">
        <v>149</v>
      </c>
      <c r="H104" s="213">
        <v>2</v>
      </c>
      <c r="I104" s="214"/>
      <c r="J104" s="215">
        <f>ROUND(I104*H104,2)</f>
        <v>0</v>
      </c>
      <c r="K104" s="211" t="s">
        <v>138</v>
      </c>
      <c r="L104" s="38"/>
      <c r="M104" s="216" t="s">
        <v>1</v>
      </c>
      <c r="N104" s="217" t="s">
        <v>40</v>
      </c>
      <c r="O104" s="74"/>
      <c r="P104" s="203">
        <f>O104*H104</f>
        <v>0</v>
      </c>
      <c r="Q104" s="203">
        <v>0</v>
      </c>
      <c r="R104" s="203">
        <f>Q104*H104</f>
        <v>0</v>
      </c>
      <c r="S104" s="203">
        <v>0</v>
      </c>
      <c r="T104" s="204">
        <f>S104*H104</f>
        <v>0</v>
      </c>
      <c r="AR104" s="12" t="s">
        <v>122</v>
      </c>
      <c r="AT104" s="12" t="s">
        <v>135</v>
      </c>
      <c r="AU104" s="12" t="s">
        <v>76</v>
      </c>
      <c r="AY104" s="12" t="s">
        <v>114</v>
      </c>
      <c r="BE104" s="205">
        <f>IF(N104="základní",J104,0)</f>
        <v>0</v>
      </c>
      <c r="BF104" s="205">
        <f>IF(N104="snížená",J104,0)</f>
        <v>0</v>
      </c>
      <c r="BG104" s="205">
        <f>IF(N104="zákl. přenesená",J104,0)</f>
        <v>0</v>
      </c>
      <c r="BH104" s="205">
        <f>IF(N104="sníž. přenesená",J104,0)</f>
        <v>0</v>
      </c>
      <c r="BI104" s="205">
        <f>IF(N104="nulová",J104,0)</f>
        <v>0</v>
      </c>
      <c r="BJ104" s="12" t="s">
        <v>74</v>
      </c>
      <c r="BK104" s="205">
        <f>ROUND(I104*H104,2)</f>
        <v>0</v>
      </c>
      <c r="BL104" s="12" t="s">
        <v>122</v>
      </c>
      <c r="BM104" s="12" t="s">
        <v>155</v>
      </c>
    </row>
    <row r="105" s="1" customFormat="1">
      <c r="B105" s="33"/>
      <c r="C105" s="34"/>
      <c r="D105" s="206" t="s">
        <v>124</v>
      </c>
      <c r="E105" s="34"/>
      <c r="F105" s="207" t="s">
        <v>156</v>
      </c>
      <c r="G105" s="34"/>
      <c r="H105" s="34"/>
      <c r="I105" s="120"/>
      <c r="J105" s="34"/>
      <c r="K105" s="34"/>
      <c r="L105" s="38"/>
      <c r="M105" s="208"/>
      <c r="N105" s="74"/>
      <c r="O105" s="74"/>
      <c r="P105" s="74"/>
      <c r="Q105" s="74"/>
      <c r="R105" s="74"/>
      <c r="S105" s="74"/>
      <c r="T105" s="75"/>
      <c r="AT105" s="12" t="s">
        <v>124</v>
      </c>
      <c r="AU105" s="12" t="s">
        <v>76</v>
      </c>
    </row>
    <row r="106" s="1" customFormat="1" ht="16.5" customHeight="1">
      <c r="B106" s="33"/>
      <c r="C106" s="209" t="s">
        <v>157</v>
      </c>
      <c r="D106" s="209" t="s">
        <v>135</v>
      </c>
      <c r="E106" s="210" t="s">
        <v>158</v>
      </c>
      <c r="F106" s="211" t="s">
        <v>159</v>
      </c>
      <c r="G106" s="212" t="s">
        <v>149</v>
      </c>
      <c r="H106" s="213">
        <v>2</v>
      </c>
      <c r="I106" s="214"/>
      <c r="J106" s="215">
        <f>ROUND(I106*H106,2)</f>
        <v>0</v>
      </c>
      <c r="K106" s="211" t="s">
        <v>138</v>
      </c>
      <c r="L106" s="38"/>
      <c r="M106" s="216" t="s">
        <v>1</v>
      </c>
      <c r="N106" s="217" t="s">
        <v>40</v>
      </c>
      <c r="O106" s="74"/>
      <c r="P106" s="203">
        <f>O106*H106</f>
        <v>0</v>
      </c>
      <c r="Q106" s="203">
        <v>0</v>
      </c>
      <c r="R106" s="203">
        <f>Q106*H106</f>
        <v>0</v>
      </c>
      <c r="S106" s="203">
        <v>0</v>
      </c>
      <c r="T106" s="204">
        <f>S106*H106</f>
        <v>0</v>
      </c>
      <c r="AR106" s="12" t="s">
        <v>122</v>
      </c>
      <c r="AT106" s="12" t="s">
        <v>135</v>
      </c>
      <c r="AU106" s="12" t="s">
        <v>76</v>
      </c>
      <c r="AY106" s="12" t="s">
        <v>114</v>
      </c>
      <c r="BE106" s="205">
        <f>IF(N106="základní",J106,0)</f>
        <v>0</v>
      </c>
      <c r="BF106" s="205">
        <f>IF(N106="snížená",J106,0)</f>
        <v>0</v>
      </c>
      <c r="BG106" s="205">
        <f>IF(N106="zákl. přenesená",J106,0)</f>
        <v>0</v>
      </c>
      <c r="BH106" s="205">
        <f>IF(N106="sníž. přenesená",J106,0)</f>
        <v>0</v>
      </c>
      <c r="BI106" s="205">
        <f>IF(N106="nulová",J106,0)</f>
        <v>0</v>
      </c>
      <c r="BJ106" s="12" t="s">
        <v>74</v>
      </c>
      <c r="BK106" s="205">
        <f>ROUND(I106*H106,2)</f>
        <v>0</v>
      </c>
      <c r="BL106" s="12" t="s">
        <v>122</v>
      </c>
      <c r="BM106" s="12" t="s">
        <v>160</v>
      </c>
    </row>
    <row r="107" s="1" customFormat="1">
      <c r="B107" s="33"/>
      <c r="C107" s="34"/>
      <c r="D107" s="206" t="s">
        <v>124</v>
      </c>
      <c r="E107" s="34"/>
      <c r="F107" s="207" t="s">
        <v>161</v>
      </c>
      <c r="G107" s="34"/>
      <c r="H107" s="34"/>
      <c r="I107" s="120"/>
      <c r="J107" s="34"/>
      <c r="K107" s="34"/>
      <c r="L107" s="38"/>
      <c r="M107" s="208"/>
      <c r="N107" s="74"/>
      <c r="O107" s="74"/>
      <c r="P107" s="74"/>
      <c r="Q107" s="74"/>
      <c r="R107" s="74"/>
      <c r="S107" s="74"/>
      <c r="T107" s="75"/>
      <c r="AT107" s="12" t="s">
        <v>124</v>
      </c>
      <c r="AU107" s="12" t="s">
        <v>76</v>
      </c>
    </row>
    <row r="108" s="1" customFormat="1" ht="16.5" customHeight="1">
      <c r="B108" s="33"/>
      <c r="C108" s="193" t="s">
        <v>162</v>
      </c>
      <c r="D108" s="193" t="s">
        <v>117</v>
      </c>
      <c r="E108" s="194" t="s">
        <v>163</v>
      </c>
      <c r="F108" s="195" t="s">
        <v>164</v>
      </c>
      <c r="G108" s="196" t="s">
        <v>149</v>
      </c>
      <c r="H108" s="197">
        <v>1</v>
      </c>
      <c r="I108" s="198"/>
      <c r="J108" s="199">
        <f>ROUND(I108*H108,2)</f>
        <v>0</v>
      </c>
      <c r="K108" s="195" t="s">
        <v>1</v>
      </c>
      <c r="L108" s="200"/>
      <c r="M108" s="201" t="s">
        <v>1</v>
      </c>
      <c r="N108" s="202" t="s">
        <v>40</v>
      </c>
      <c r="O108" s="74"/>
      <c r="P108" s="203">
        <f>O108*H108</f>
        <v>0</v>
      </c>
      <c r="Q108" s="203">
        <v>0</v>
      </c>
      <c r="R108" s="203">
        <f>Q108*H108</f>
        <v>0</v>
      </c>
      <c r="S108" s="203">
        <v>0</v>
      </c>
      <c r="T108" s="204">
        <f>S108*H108</f>
        <v>0</v>
      </c>
      <c r="AR108" s="12" t="s">
        <v>121</v>
      </c>
      <c r="AT108" s="12" t="s">
        <v>117</v>
      </c>
      <c r="AU108" s="12" t="s">
        <v>76</v>
      </c>
      <c r="AY108" s="12" t="s">
        <v>114</v>
      </c>
      <c r="BE108" s="205">
        <f>IF(N108="základní",J108,0)</f>
        <v>0</v>
      </c>
      <c r="BF108" s="205">
        <f>IF(N108="snížená",J108,0)</f>
        <v>0</v>
      </c>
      <c r="BG108" s="205">
        <f>IF(N108="zákl. přenesená",J108,0)</f>
        <v>0</v>
      </c>
      <c r="BH108" s="205">
        <f>IF(N108="sníž. přenesená",J108,0)</f>
        <v>0</v>
      </c>
      <c r="BI108" s="205">
        <f>IF(N108="nulová",J108,0)</f>
        <v>0</v>
      </c>
      <c r="BJ108" s="12" t="s">
        <v>74</v>
      </c>
      <c r="BK108" s="205">
        <f>ROUND(I108*H108,2)</f>
        <v>0</v>
      </c>
      <c r="BL108" s="12" t="s">
        <v>122</v>
      </c>
      <c r="BM108" s="12" t="s">
        <v>165</v>
      </c>
    </row>
    <row r="109" s="1" customFormat="1">
      <c r="B109" s="33"/>
      <c r="C109" s="34"/>
      <c r="D109" s="206" t="s">
        <v>124</v>
      </c>
      <c r="E109" s="34"/>
      <c r="F109" s="207" t="s">
        <v>166</v>
      </c>
      <c r="G109" s="34"/>
      <c r="H109" s="34"/>
      <c r="I109" s="120"/>
      <c r="J109" s="34"/>
      <c r="K109" s="34"/>
      <c r="L109" s="38"/>
      <c r="M109" s="208"/>
      <c r="N109" s="74"/>
      <c r="O109" s="74"/>
      <c r="P109" s="74"/>
      <c r="Q109" s="74"/>
      <c r="R109" s="74"/>
      <c r="S109" s="74"/>
      <c r="T109" s="75"/>
      <c r="AT109" s="12" t="s">
        <v>124</v>
      </c>
      <c r="AU109" s="12" t="s">
        <v>76</v>
      </c>
    </row>
    <row r="110" s="1" customFormat="1">
      <c r="B110" s="33"/>
      <c r="C110" s="34"/>
      <c r="D110" s="206" t="s">
        <v>167</v>
      </c>
      <c r="E110" s="34"/>
      <c r="F110" s="218" t="s">
        <v>168</v>
      </c>
      <c r="G110" s="34"/>
      <c r="H110" s="34"/>
      <c r="I110" s="120"/>
      <c r="J110" s="34"/>
      <c r="K110" s="34"/>
      <c r="L110" s="38"/>
      <c r="M110" s="208"/>
      <c r="N110" s="74"/>
      <c r="O110" s="74"/>
      <c r="P110" s="74"/>
      <c r="Q110" s="74"/>
      <c r="R110" s="74"/>
      <c r="S110" s="74"/>
      <c r="T110" s="75"/>
      <c r="AT110" s="12" t="s">
        <v>167</v>
      </c>
      <c r="AU110" s="12" t="s">
        <v>76</v>
      </c>
    </row>
    <row r="111" s="1" customFormat="1" ht="16.5" customHeight="1">
      <c r="B111" s="33"/>
      <c r="C111" s="193" t="s">
        <v>169</v>
      </c>
      <c r="D111" s="193" t="s">
        <v>117</v>
      </c>
      <c r="E111" s="194" t="s">
        <v>170</v>
      </c>
      <c r="F111" s="195" t="s">
        <v>171</v>
      </c>
      <c r="G111" s="196" t="s">
        <v>149</v>
      </c>
      <c r="H111" s="197">
        <v>1</v>
      </c>
      <c r="I111" s="198"/>
      <c r="J111" s="199">
        <f>ROUND(I111*H111,2)</f>
        <v>0</v>
      </c>
      <c r="K111" s="195" t="s">
        <v>138</v>
      </c>
      <c r="L111" s="200"/>
      <c r="M111" s="201" t="s">
        <v>1</v>
      </c>
      <c r="N111" s="202" t="s">
        <v>40</v>
      </c>
      <c r="O111" s="74"/>
      <c r="P111" s="203">
        <f>O111*H111</f>
        <v>0</v>
      </c>
      <c r="Q111" s="203">
        <v>0.0010399999999999999</v>
      </c>
      <c r="R111" s="203">
        <f>Q111*H111</f>
        <v>0.0010399999999999999</v>
      </c>
      <c r="S111" s="203">
        <v>0</v>
      </c>
      <c r="T111" s="204">
        <f>S111*H111</f>
        <v>0</v>
      </c>
      <c r="AR111" s="12" t="s">
        <v>121</v>
      </c>
      <c r="AT111" s="12" t="s">
        <v>117</v>
      </c>
      <c r="AU111" s="12" t="s">
        <v>76</v>
      </c>
      <c r="AY111" s="12" t="s">
        <v>114</v>
      </c>
      <c r="BE111" s="205">
        <f>IF(N111="základní",J111,0)</f>
        <v>0</v>
      </c>
      <c r="BF111" s="205">
        <f>IF(N111="snížená",J111,0)</f>
        <v>0</v>
      </c>
      <c r="BG111" s="205">
        <f>IF(N111="zákl. přenesená",J111,0)</f>
        <v>0</v>
      </c>
      <c r="BH111" s="205">
        <f>IF(N111="sníž. přenesená",J111,0)</f>
        <v>0</v>
      </c>
      <c r="BI111" s="205">
        <f>IF(N111="nulová",J111,0)</f>
        <v>0</v>
      </c>
      <c r="BJ111" s="12" t="s">
        <v>74</v>
      </c>
      <c r="BK111" s="205">
        <f>ROUND(I111*H111,2)</f>
        <v>0</v>
      </c>
      <c r="BL111" s="12" t="s">
        <v>122</v>
      </c>
      <c r="BM111" s="12" t="s">
        <v>172</v>
      </c>
    </row>
    <row r="112" s="1" customFormat="1">
      <c r="B112" s="33"/>
      <c r="C112" s="34"/>
      <c r="D112" s="206" t="s">
        <v>124</v>
      </c>
      <c r="E112" s="34"/>
      <c r="F112" s="207" t="s">
        <v>171</v>
      </c>
      <c r="G112" s="34"/>
      <c r="H112" s="34"/>
      <c r="I112" s="120"/>
      <c r="J112" s="34"/>
      <c r="K112" s="34"/>
      <c r="L112" s="38"/>
      <c r="M112" s="208"/>
      <c r="N112" s="74"/>
      <c r="O112" s="74"/>
      <c r="P112" s="74"/>
      <c r="Q112" s="74"/>
      <c r="R112" s="74"/>
      <c r="S112" s="74"/>
      <c r="T112" s="75"/>
      <c r="AT112" s="12" t="s">
        <v>124</v>
      </c>
      <c r="AU112" s="12" t="s">
        <v>76</v>
      </c>
    </row>
    <row r="113" s="1" customFormat="1" ht="16.5" customHeight="1">
      <c r="B113" s="33"/>
      <c r="C113" s="193" t="s">
        <v>173</v>
      </c>
      <c r="D113" s="193" t="s">
        <v>117</v>
      </c>
      <c r="E113" s="194" t="s">
        <v>174</v>
      </c>
      <c r="F113" s="195" t="s">
        <v>175</v>
      </c>
      <c r="G113" s="196" t="s">
        <v>149</v>
      </c>
      <c r="H113" s="197">
        <v>1</v>
      </c>
      <c r="I113" s="198"/>
      <c r="J113" s="199">
        <f>ROUND(I113*H113,2)</f>
        <v>0</v>
      </c>
      <c r="K113" s="195" t="s">
        <v>138</v>
      </c>
      <c r="L113" s="200"/>
      <c r="M113" s="201" t="s">
        <v>1</v>
      </c>
      <c r="N113" s="202" t="s">
        <v>40</v>
      </c>
      <c r="O113" s="74"/>
      <c r="P113" s="203">
        <f>O113*H113</f>
        <v>0</v>
      </c>
      <c r="Q113" s="203">
        <v>0.00040000000000000002</v>
      </c>
      <c r="R113" s="203">
        <f>Q113*H113</f>
        <v>0.00040000000000000002</v>
      </c>
      <c r="S113" s="203">
        <v>0</v>
      </c>
      <c r="T113" s="204">
        <f>S113*H113</f>
        <v>0</v>
      </c>
      <c r="AR113" s="12" t="s">
        <v>121</v>
      </c>
      <c r="AT113" s="12" t="s">
        <v>117</v>
      </c>
      <c r="AU113" s="12" t="s">
        <v>76</v>
      </c>
      <c r="AY113" s="12" t="s">
        <v>114</v>
      </c>
      <c r="BE113" s="205">
        <f>IF(N113="základní",J113,0)</f>
        <v>0</v>
      </c>
      <c r="BF113" s="205">
        <f>IF(N113="snížená",J113,0)</f>
        <v>0</v>
      </c>
      <c r="BG113" s="205">
        <f>IF(N113="zákl. přenesená",J113,0)</f>
        <v>0</v>
      </c>
      <c r="BH113" s="205">
        <f>IF(N113="sníž. přenesená",J113,0)</f>
        <v>0</v>
      </c>
      <c r="BI113" s="205">
        <f>IF(N113="nulová",J113,0)</f>
        <v>0</v>
      </c>
      <c r="BJ113" s="12" t="s">
        <v>74</v>
      </c>
      <c r="BK113" s="205">
        <f>ROUND(I113*H113,2)</f>
        <v>0</v>
      </c>
      <c r="BL113" s="12" t="s">
        <v>122</v>
      </c>
      <c r="BM113" s="12" t="s">
        <v>176</v>
      </c>
    </row>
    <row r="114" s="1" customFormat="1">
      <c r="B114" s="33"/>
      <c r="C114" s="34"/>
      <c r="D114" s="206" t="s">
        <v>124</v>
      </c>
      <c r="E114" s="34"/>
      <c r="F114" s="207" t="s">
        <v>175</v>
      </c>
      <c r="G114" s="34"/>
      <c r="H114" s="34"/>
      <c r="I114" s="120"/>
      <c r="J114" s="34"/>
      <c r="K114" s="34"/>
      <c r="L114" s="38"/>
      <c r="M114" s="208"/>
      <c r="N114" s="74"/>
      <c r="O114" s="74"/>
      <c r="P114" s="74"/>
      <c r="Q114" s="74"/>
      <c r="R114" s="74"/>
      <c r="S114" s="74"/>
      <c r="T114" s="75"/>
      <c r="AT114" s="12" t="s">
        <v>124</v>
      </c>
      <c r="AU114" s="12" t="s">
        <v>76</v>
      </c>
    </row>
    <row r="115" s="1" customFormat="1" ht="16.5" customHeight="1">
      <c r="B115" s="33"/>
      <c r="C115" s="209" t="s">
        <v>177</v>
      </c>
      <c r="D115" s="209" t="s">
        <v>135</v>
      </c>
      <c r="E115" s="210" t="s">
        <v>178</v>
      </c>
      <c r="F115" s="211" t="s">
        <v>179</v>
      </c>
      <c r="G115" s="212" t="s">
        <v>149</v>
      </c>
      <c r="H115" s="213">
        <v>1</v>
      </c>
      <c r="I115" s="214"/>
      <c r="J115" s="215">
        <f>ROUND(I115*H115,2)</f>
        <v>0</v>
      </c>
      <c r="K115" s="211" t="s">
        <v>138</v>
      </c>
      <c r="L115" s="38"/>
      <c r="M115" s="216" t="s">
        <v>1</v>
      </c>
      <c r="N115" s="217" t="s">
        <v>40</v>
      </c>
      <c r="O115" s="74"/>
      <c r="P115" s="203">
        <f>O115*H115</f>
        <v>0</v>
      </c>
      <c r="Q115" s="203">
        <v>0</v>
      </c>
      <c r="R115" s="203">
        <f>Q115*H115</f>
        <v>0</v>
      </c>
      <c r="S115" s="203">
        <v>0</v>
      </c>
      <c r="T115" s="204">
        <f>S115*H115</f>
        <v>0</v>
      </c>
      <c r="AR115" s="12" t="s">
        <v>122</v>
      </c>
      <c r="AT115" s="12" t="s">
        <v>135</v>
      </c>
      <c r="AU115" s="12" t="s">
        <v>76</v>
      </c>
      <c r="AY115" s="12" t="s">
        <v>114</v>
      </c>
      <c r="BE115" s="205">
        <f>IF(N115="základní",J115,0)</f>
        <v>0</v>
      </c>
      <c r="BF115" s="205">
        <f>IF(N115="snížená",J115,0)</f>
        <v>0</v>
      </c>
      <c r="BG115" s="205">
        <f>IF(N115="zákl. přenesená",J115,0)</f>
        <v>0</v>
      </c>
      <c r="BH115" s="205">
        <f>IF(N115="sníž. přenesená",J115,0)</f>
        <v>0</v>
      </c>
      <c r="BI115" s="205">
        <f>IF(N115="nulová",J115,0)</f>
        <v>0</v>
      </c>
      <c r="BJ115" s="12" t="s">
        <v>74</v>
      </c>
      <c r="BK115" s="205">
        <f>ROUND(I115*H115,2)</f>
        <v>0</v>
      </c>
      <c r="BL115" s="12" t="s">
        <v>122</v>
      </c>
      <c r="BM115" s="12" t="s">
        <v>180</v>
      </c>
    </row>
    <row r="116" s="1" customFormat="1">
      <c r="B116" s="33"/>
      <c r="C116" s="34"/>
      <c r="D116" s="206" t="s">
        <v>124</v>
      </c>
      <c r="E116" s="34"/>
      <c r="F116" s="207" t="s">
        <v>181</v>
      </c>
      <c r="G116" s="34"/>
      <c r="H116" s="34"/>
      <c r="I116" s="120"/>
      <c r="J116" s="34"/>
      <c r="K116" s="34"/>
      <c r="L116" s="38"/>
      <c r="M116" s="208"/>
      <c r="N116" s="74"/>
      <c r="O116" s="74"/>
      <c r="P116" s="74"/>
      <c r="Q116" s="74"/>
      <c r="R116" s="74"/>
      <c r="S116" s="74"/>
      <c r="T116" s="75"/>
      <c r="AT116" s="12" t="s">
        <v>124</v>
      </c>
      <c r="AU116" s="12" t="s">
        <v>76</v>
      </c>
    </row>
    <row r="117" s="1" customFormat="1" ht="16.5" customHeight="1">
      <c r="B117" s="33"/>
      <c r="C117" s="209" t="s">
        <v>182</v>
      </c>
      <c r="D117" s="209" t="s">
        <v>135</v>
      </c>
      <c r="E117" s="210" t="s">
        <v>183</v>
      </c>
      <c r="F117" s="211" t="s">
        <v>184</v>
      </c>
      <c r="G117" s="212" t="s">
        <v>149</v>
      </c>
      <c r="H117" s="213">
        <v>1</v>
      </c>
      <c r="I117" s="214"/>
      <c r="J117" s="215">
        <f>ROUND(I117*H117,2)</f>
        <v>0</v>
      </c>
      <c r="K117" s="211" t="s">
        <v>138</v>
      </c>
      <c r="L117" s="38"/>
      <c r="M117" s="216" t="s">
        <v>1</v>
      </c>
      <c r="N117" s="217" t="s">
        <v>40</v>
      </c>
      <c r="O117" s="74"/>
      <c r="P117" s="203">
        <f>O117*H117</f>
        <v>0</v>
      </c>
      <c r="Q117" s="203">
        <v>0</v>
      </c>
      <c r="R117" s="203">
        <f>Q117*H117</f>
        <v>0</v>
      </c>
      <c r="S117" s="203">
        <v>0</v>
      </c>
      <c r="T117" s="204">
        <f>S117*H117</f>
        <v>0</v>
      </c>
      <c r="AR117" s="12" t="s">
        <v>122</v>
      </c>
      <c r="AT117" s="12" t="s">
        <v>135</v>
      </c>
      <c r="AU117" s="12" t="s">
        <v>76</v>
      </c>
      <c r="AY117" s="12" t="s">
        <v>114</v>
      </c>
      <c r="BE117" s="205">
        <f>IF(N117="základní",J117,0)</f>
        <v>0</v>
      </c>
      <c r="BF117" s="205">
        <f>IF(N117="snížená",J117,0)</f>
        <v>0</v>
      </c>
      <c r="BG117" s="205">
        <f>IF(N117="zákl. přenesená",J117,0)</f>
        <v>0</v>
      </c>
      <c r="BH117" s="205">
        <f>IF(N117="sníž. přenesená",J117,0)</f>
        <v>0</v>
      </c>
      <c r="BI117" s="205">
        <f>IF(N117="nulová",J117,0)</f>
        <v>0</v>
      </c>
      <c r="BJ117" s="12" t="s">
        <v>74</v>
      </c>
      <c r="BK117" s="205">
        <f>ROUND(I117*H117,2)</f>
        <v>0</v>
      </c>
      <c r="BL117" s="12" t="s">
        <v>122</v>
      </c>
      <c r="BM117" s="12" t="s">
        <v>185</v>
      </c>
    </row>
    <row r="118" s="1" customFormat="1">
      <c r="B118" s="33"/>
      <c r="C118" s="34"/>
      <c r="D118" s="206" t="s">
        <v>124</v>
      </c>
      <c r="E118" s="34"/>
      <c r="F118" s="207" t="s">
        <v>186</v>
      </c>
      <c r="G118" s="34"/>
      <c r="H118" s="34"/>
      <c r="I118" s="120"/>
      <c r="J118" s="34"/>
      <c r="K118" s="34"/>
      <c r="L118" s="38"/>
      <c r="M118" s="208"/>
      <c r="N118" s="74"/>
      <c r="O118" s="74"/>
      <c r="P118" s="74"/>
      <c r="Q118" s="74"/>
      <c r="R118" s="74"/>
      <c r="S118" s="74"/>
      <c r="T118" s="75"/>
      <c r="AT118" s="12" t="s">
        <v>124</v>
      </c>
      <c r="AU118" s="12" t="s">
        <v>76</v>
      </c>
    </row>
    <row r="119" s="1" customFormat="1" ht="16.5" customHeight="1">
      <c r="B119" s="33"/>
      <c r="C119" s="193" t="s">
        <v>187</v>
      </c>
      <c r="D119" s="193" t="s">
        <v>117</v>
      </c>
      <c r="E119" s="194" t="s">
        <v>188</v>
      </c>
      <c r="F119" s="195" t="s">
        <v>189</v>
      </c>
      <c r="G119" s="196" t="s">
        <v>149</v>
      </c>
      <c r="H119" s="197">
        <v>4</v>
      </c>
      <c r="I119" s="198"/>
      <c r="J119" s="199">
        <f>ROUND(I119*H119,2)</f>
        <v>0</v>
      </c>
      <c r="K119" s="195" t="s">
        <v>1</v>
      </c>
      <c r="L119" s="200"/>
      <c r="M119" s="201" t="s">
        <v>1</v>
      </c>
      <c r="N119" s="202" t="s">
        <v>40</v>
      </c>
      <c r="O119" s="74"/>
      <c r="P119" s="203">
        <f>O119*H119</f>
        <v>0</v>
      </c>
      <c r="Q119" s="203">
        <v>0</v>
      </c>
      <c r="R119" s="203">
        <f>Q119*H119</f>
        <v>0</v>
      </c>
      <c r="S119" s="203">
        <v>0</v>
      </c>
      <c r="T119" s="204">
        <f>S119*H119</f>
        <v>0</v>
      </c>
      <c r="AR119" s="12" t="s">
        <v>121</v>
      </c>
      <c r="AT119" s="12" t="s">
        <v>117</v>
      </c>
      <c r="AU119" s="12" t="s">
        <v>76</v>
      </c>
      <c r="AY119" s="12" t="s">
        <v>114</v>
      </c>
      <c r="BE119" s="205">
        <f>IF(N119="základní",J119,0)</f>
        <v>0</v>
      </c>
      <c r="BF119" s="205">
        <f>IF(N119="snížená",J119,0)</f>
        <v>0</v>
      </c>
      <c r="BG119" s="205">
        <f>IF(N119="zákl. přenesená",J119,0)</f>
        <v>0</v>
      </c>
      <c r="BH119" s="205">
        <f>IF(N119="sníž. přenesená",J119,0)</f>
        <v>0</v>
      </c>
      <c r="BI119" s="205">
        <f>IF(N119="nulová",J119,0)</f>
        <v>0</v>
      </c>
      <c r="BJ119" s="12" t="s">
        <v>74</v>
      </c>
      <c r="BK119" s="205">
        <f>ROUND(I119*H119,2)</f>
        <v>0</v>
      </c>
      <c r="BL119" s="12" t="s">
        <v>122</v>
      </c>
      <c r="BM119" s="12" t="s">
        <v>190</v>
      </c>
    </row>
    <row r="120" s="1" customFormat="1">
      <c r="B120" s="33"/>
      <c r="C120" s="34"/>
      <c r="D120" s="206" t="s">
        <v>124</v>
      </c>
      <c r="E120" s="34"/>
      <c r="F120" s="207" t="s">
        <v>189</v>
      </c>
      <c r="G120" s="34"/>
      <c r="H120" s="34"/>
      <c r="I120" s="120"/>
      <c r="J120" s="34"/>
      <c r="K120" s="34"/>
      <c r="L120" s="38"/>
      <c r="M120" s="208"/>
      <c r="N120" s="74"/>
      <c r="O120" s="74"/>
      <c r="P120" s="74"/>
      <c r="Q120" s="74"/>
      <c r="R120" s="74"/>
      <c r="S120" s="74"/>
      <c r="T120" s="75"/>
      <c r="AT120" s="12" t="s">
        <v>124</v>
      </c>
      <c r="AU120" s="12" t="s">
        <v>76</v>
      </c>
    </row>
    <row r="121" s="1" customFormat="1" ht="16.5" customHeight="1">
      <c r="B121" s="33"/>
      <c r="C121" s="209" t="s">
        <v>8</v>
      </c>
      <c r="D121" s="209" t="s">
        <v>135</v>
      </c>
      <c r="E121" s="210" t="s">
        <v>191</v>
      </c>
      <c r="F121" s="211" t="s">
        <v>192</v>
      </c>
      <c r="G121" s="212" t="s">
        <v>127</v>
      </c>
      <c r="H121" s="213">
        <v>12</v>
      </c>
      <c r="I121" s="214"/>
      <c r="J121" s="215">
        <f>ROUND(I121*H121,2)</f>
        <v>0</v>
      </c>
      <c r="K121" s="211" t="s">
        <v>138</v>
      </c>
      <c r="L121" s="38"/>
      <c r="M121" s="216" t="s">
        <v>1</v>
      </c>
      <c r="N121" s="217" t="s">
        <v>40</v>
      </c>
      <c r="O121" s="74"/>
      <c r="P121" s="203">
        <f>O121*H121</f>
        <v>0</v>
      </c>
      <c r="Q121" s="203">
        <v>0</v>
      </c>
      <c r="R121" s="203">
        <f>Q121*H121</f>
        <v>0</v>
      </c>
      <c r="S121" s="203">
        <v>0</v>
      </c>
      <c r="T121" s="204">
        <f>S121*H121</f>
        <v>0</v>
      </c>
      <c r="AR121" s="12" t="s">
        <v>122</v>
      </c>
      <c r="AT121" s="12" t="s">
        <v>135</v>
      </c>
      <c r="AU121" s="12" t="s">
        <v>76</v>
      </c>
      <c r="AY121" s="12" t="s">
        <v>114</v>
      </c>
      <c r="BE121" s="205">
        <f>IF(N121="základní",J121,0)</f>
        <v>0</v>
      </c>
      <c r="BF121" s="205">
        <f>IF(N121="snížená",J121,0)</f>
        <v>0</v>
      </c>
      <c r="BG121" s="205">
        <f>IF(N121="zákl. přenesená",J121,0)</f>
        <v>0</v>
      </c>
      <c r="BH121" s="205">
        <f>IF(N121="sníž. přenesená",J121,0)</f>
        <v>0</v>
      </c>
      <c r="BI121" s="205">
        <f>IF(N121="nulová",J121,0)</f>
        <v>0</v>
      </c>
      <c r="BJ121" s="12" t="s">
        <v>74</v>
      </c>
      <c r="BK121" s="205">
        <f>ROUND(I121*H121,2)</f>
        <v>0</v>
      </c>
      <c r="BL121" s="12" t="s">
        <v>122</v>
      </c>
      <c r="BM121" s="12" t="s">
        <v>193</v>
      </c>
    </row>
    <row r="122" s="1" customFormat="1">
      <c r="B122" s="33"/>
      <c r="C122" s="34"/>
      <c r="D122" s="206" t="s">
        <v>124</v>
      </c>
      <c r="E122" s="34"/>
      <c r="F122" s="207" t="s">
        <v>194</v>
      </c>
      <c r="G122" s="34"/>
      <c r="H122" s="34"/>
      <c r="I122" s="120"/>
      <c r="J122" s="34"/>
      <c r="K122" s="34"/>
      <c r="L122" s="38"/>
      <c r="M122" s="208"/>
      <c r="N122" s="74"/>
      <c r="O122" s="74"/>
      <c r="P122" s="74"/>
      <c r="Q122" s="74"/>
      <c r="R122" s="74"/>
      <c r="S122" s="74"/>
      <c r="T122" s="75"/>
      <c r="AT122" s="12" t="s">
        <v>124</v>
      </c>
      <c r="AU122" s="12" t="s">
        <v>76</v>
      </c>
    </row>
    <row r="123" s="1" customFormat="1" ht="16.5" customHeight="1">
      <c r="B123" s="33"/>
      <c r="C123" s="193" t="s">
        <v>122</v>
      </c>
      <c r="D123" s="193" t="s">
        <v>117</v>
      </c>
      <c r="E123" s="194" t="s">
        <v>195</v>
      </c>
      <c r="F123" s="195" t="s">
        <v>196</v>
      </c>
      <c r="G123" s="196" t="s">
        <v>127</v>
      </c>
      <c r="H123" s="197">
        <v>12</v>
      </c>
      <c r="I123" s="198"/>
      <c r="J123" s="199">
        <f>ROUND(I123*H123,2)</f>
        <v>0</v>
      </c>
      <c r="K123" s="195" t="s">
        <v>1</v>
      </c>
      <c r="L123" s="200"/>
      <c r="M123" s="201" t="s">
        <v>1</v>
      </c>
      <c r="N123" s="202" t="s">
        <v>40</v>
      </c>
      <c r="O123" s="74"/>
      <c r="P123" s="203">
        <f>O123*H123</f>
        <v>0</v>
      </c>
      <c r="Q123" s="203">
        <v>0</v>
      </c>
      <c r="R123" s="203">
        <f>Q123*H123</f>
        <v>0</v>
      </c>
      <c r="S123" s="203">
        <v>0</v>
      </c>
      <c r="T123" s="204">
        <f>S123*H123</f>
        <v>0</v>
      </c>
      <c r="AR123" s="12" t="s">
        <v>121</v>
      </c>
      <c r="AT123" s="12" t="s">
        <v>117</v>
      </c>
      <c r="AU123" s="12" t="s">
        <v>76</v>
      </c>
      <c r="AY123" s="12" t="s">
        <v>114</v>
      </c>
      <c r="BE123" s="205">
        <f>IF(N123="základní",J123,0)</f>
        <v>0</v>
      </c>
      <c r="BF123" s="205">
        <f>IF(N123="snížená",J123,0)</f>
        <v>0</v>
      </c>
      <c r="BG123" s="205">
        <f>IF(N123="zákl. přenesená",J123,0)</f>
        <v>0</v>
      </c>
      <c r="BH123" s="205">
        <f>IF(N123="sníž. přenesená",J123,0)</f>
        <v>0</v>
      </c>
      <c r="BI123" s="205">
        <f>IF(N123="nulová",J123,0)</f>
        <v>0</v>
      </c>
      <c r="BJ123" s="12" t="s">
        <v>74</v>
      </c>
      <c r="BK123" s="205">
        <f>ROUND(I123*H123,2)</f>
        <v>0</v>
      </c>
      <c r="BL123" s="12" t="s">
        <v>122</v>
      </c>
      <c r="BM123" s="12" t="s">
        <v>197</v>
      </c>
    </row>
    <row r="124" s="1" customFormat="1">
      <c r="B124" s="33"/>
      <c r="C124" s="34"/>
      <c r="D124" s="206" t="s">
        <v>124</v>
      </c>
      <c r="E124" s="34"/>
      <c r="F124" s="207" t="s">
        <v>198</v>
      </c>
      <c r="G124" s="34"/>
      <c r="H124" s="34"/>
      <c r="I124" s="120"/>
      <c r="J124" s="34"/>
      <c r="K124" s="34"/>
      <c r="L124" s="38"/>
      <c r="M124" s="208"/>
      <c r="N124" s="74"/>
      <c r="O124" s="74"/>
      <c r="P124" s="74"/>
      <c r="Q124" s="74"/>
      <c r="R124" s="74"/>
      <c r="S124" s="74"/>
      <c r="T124" s="75"/>
      <c r="AT124" s="12" t="s">
        <v>124</v>
      </c>
      <c r="AU124" s="12" t="s">
        <v>76</v>
      </c>
    </row>
    <row r="125" s="1" customFormat="1" ht="16.5" customHeight="1">
      <c r="B125" s="33"/>
      <c r="C125" s="209" t="s">
        <v>199</v>
      </c>
      <c r="D125" s="209" t="s">
        <v>135</v>
      </c>
      <c r="E125" s="210" t="s">
        <v>200</v>
      </c>
      <c r="F125" s="211" t="s">
        <v>201</v>
      </c>
      <c r="G125" s="212" t="s">
        <v>202</v>
      </c>
      <c r="H125" s="213">
        <v>1</v>
      </c>
      <c r="I125" s="214"/>
      <c r="J125" s="215">
        <f>ROUND(I125*H125,2)</f>
        <v>0</v>
      </c>
      <c r="K125" s="211" t="s">
        <v>1</v>
      </c>
      <c r="L125" s="38"/>
      <c r="M125" s="216" t="s">
        <v>1</v>
      </c>
      <c r="N125" s="217" t="s">
        <v>40</v>
      </c>
      <c r="O125" s="74"/>
      <c r="P125" s="203">
        <f>O125*H125</f>
        <v>0</v>
      </c>
      <c r="Q125" s="203">
        <v>0</v>
      </c>
      <c r="R125" s="203">
        <f>Q125*H125</f>
        <v>0</v>
      </c>
      <c r="S125" s="203">
        <v>0</v>
      </c>
      <c r="T125" s="204">
        <f>S125*H125</f>
        <v>0</v>
      </c>
      <c r="AR125" s="12" t="s">
        <v>122</v>
      </c>
      <c r="AT125" s="12" t="s">
        <v>135</v>
      </c>
      <c r="AU125" s="12" t="s">
        <v>76</v>
      </c>
      <c r="AY125" s="12" t="s">
        <v>114</v>
      </c>
      <c r="BE125" s="205">
        <f>IF(N125="základní",J125,0)</f>
        <v>0</v>
      </c>
      <c r="BF125" s="205">
        <f>IF(N125="snížená",J125,0)</f>
        <v>0</v>
      </c>
      <c r="BG125" s="205">
        <f>IF(N125="zákl. přenesená",J125,0)</f>
        <v>0</v>
      </c>
      <c r="BH125" s="205">
        <f>IF(N125="sníž. přenesená",J125,0)</f>
        <v>0</v>
      </c>
      <c r="BI125" s="205">
        <f>IF(N125="nulová",J125,0)</f>
        <v>0</v>
      </c>
      <c r="BJ125" s="12" t="s">
        <v>74</v>
      </c>
      <c r="BK125" s="205">
        <f>ROUND(I125*H125,2)</f>
        <v>0</v>
      </c>
      <c r="BL125" s="12" t="s">
        <v>122</v>
      </c>
      <c r="BM125" s="12" t="s">
        <v>203</v>
      </c>
    </row>
    <row r="126" s="1" customFormat="1">
      <c r="B126" s="33"/>
      <c r="C126" s="34"/>
      <c r="D126" s="206" t="s">
        <v>124</v>
      </c>
      <c r="E126" s="34"/>
      <c r="F126" s="207" t="s">
        <v>204</v>
      </c>
      <c r="G126" s="34"/>
      <c r="H126" s="34"/>
      <c r="I126" s="120"/>
      <c r="J126" s="34"/>
      <c r="K126" s="34"/>
      <c r="L126" s="38"/>
      <c r="M126" s="208"/>
      <c r="N126" s="74"/>
      <c r="O126" s="74"/>
      <c r="P126" s="74"/>
      <c r="Q126" s="74"/>
      <c r="R126" s="74"/>
      <c r="S126" s="74"/>
      <c r="T126" s="75"/>
      <c r="AT126" s="12" t="s">
        <v>124</v>
      </c>
      <c r="AU126" s="12" t="s">
        <v>76</v>
      </c>
    </row>
    <row r="127" s="1" customFormat="1" ht="16.5" customHeight="1">
      <c r="B127" s="33"/>
      <c r="C127" s="209" t="s">
        <v>205</v>
      </c>
      <c r="D127" s="209" t="s">
        <v>135</v>
      </c>
      <c r="E127" s="210" t="s">
        <v>206</v>
      </c>
      <c r="F127" s="211" t="s">
        <v>207</v>
      </c>
      <c r="G127" s="212" t="s">
        <v>202</v>
      </c>
      <c r="H127" s="213">
        <v>1</v>
      </c>
      <c r="I127" s="214"/>
      <c r="J127" s="215">
        <f>ROUND(I127*H127,2)</f>
        <v>0</v>
      </c>
      <c r="K127" s="211" t="s">
        <v>1</v>
      </c>
      <c r="L127" s="38"/>
      <c r="M127" s="216" t="s">
        <v>1</v>
      </c>
      <c r="N127" s="217" t="s">
        <v>40</v>
      </c>
      <c r="O127" s="74"/>
      <c r="P127" s="203">
        <f>O127*H127</f>
        <v>0</v>
      </c>
      <c r="Q127" s="203">
        <v>0</v>
      </c>
      <c r="R127" s="203">
        <f>Q127*H127</f>
        <v>0</v>
      </c>
      <c r="S127" s="203">
        <v>0</v>
      </c>
      <c r="T127" s="204">
        <f>S127*H127</f>
        <v>0</v>
      </c>
      <c r="AR127" s="12" t="s">
        <v>122</v>
      </c>
      <c r="AT127" s="12" t="s">
        <v>135</v>
      </c>
      <c r="AU127" s="12" t="s">
        <v>76</v>
      </c>
      <c r="AY127" s="12" t="s">
        <v>114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2" t="s">
        <v>74</v>
      </c>
      <c r="BK127" s="205">
        <f>ROUND(I127*H127,2)</f>
        <v>0</v>
      </c>
      <c r="BL127" s="12" t="s">
        <v>122</v>
      </c>
      <c r="BM127" s="12" t="s">
        <v>208</v>
      </c>
    </row>
    <row r="128" s="1" customFormat="1">
      <c r="B128" s="33"/>
      <c r="C128" s="34"/>
      <c r="D128" s="206" t="s">
        <v>124</v>
      </c>
      <c r="E128" s="34"/>
      <c r="F128" s="207" t="s">
        <v>209</v>
      </c>
      <c r="G128" s="34"/>
      <c r="H128" s="34"/>
      <c r="I128" s="120"/>
      <c r="J128" s="34"/>
      <c r="K128" s="34"/>
      <c r="L128" s="38"/>
      <c r="M128" s="208"/>
      <c r="N128" s="74"/>
      <c r="O128" s="74"/>
      <c r="P128" s="74"/>
      <c r="Q128" s="74"/>
      <c r="R128" s="74"/>
      <c r="S128" s="74"/>
      <c r="T128" s="75"/>
      <c r="AT128" s="12" t="s">
        <v>124</v>
      </c>
      <c r="AU128" s="12" t="s">
        <v>76</v>
      </c>
    </row>
    <row r="129" s="10" customFormat="1" ht="22.8" customHeight="1">
      <c r="B129" s="177"/>
      <c r="C129" s="178"/>
      <c r="D129" s="179" t="s">
        <v>68</v>
      </c>
      <c r="E129" s="191" t="s">
        <v>210</v>
      </c>
      <c r="F129" s="191" t="s">
        <v>211</v>
      </c>
      <c r="G129" s="178"/>
      <c r="H129" s="178"/>
      <c r="I129" s="181"/>
      <c r="J129" s="192">
        <f>BK129</f>
        <v>0</v>
      </c>
      <c r="K129" s="178"/>
      <c r="L129" s="183"/>
      <c r="M129" s="184"/>
      <c r="N129" s="185"/>
      <c r="O129" s="185"/>
      <c r="P129" s="186">
        <f>SUM(P130:P133)</f>
        <v>0</v>
      </c>
      <c r="Q129" s="185"/>
      <c r="R129" s="186">
        <f>SUM(R130:R133)</f>
        <v>0</v>
      </c>
      <c r="S129" s="185"/>
      <c r="T129" s="187">
        <f>SUM(T130:T133)</f>
        <v>0</v>
      </c>
      <c r="AR129" s="188" t="s">
        <v>76</v>
      </c>
      <c r="AT129" s="189" t="s">
        <v>68</v>
      </c>
      <c r="AU129" s="189" t="s">
        <v>74</v>
      </c>
      <c r="AY129" s="188" t="s">
        <v>114</v>
      </c>
      <c r="BK129" s="190">
        <f>SUM(BK130:BK133)</f>
        <v>0</v>
      </c>
    </row>
    <row r="130" s="1" customFormat="1" ht="16.5" customHeight="1">
      <c r="B130" s="33"/>
      <c r="C130" s="209" t="s">
        <v>212</v>
      </c>
      <c r="D130" s="209" t="s">
        <v>135</v>
      </c>
      <c r="E130" s="210" t="s">
        <v>213</v>
      </c>
      <c r="F130" s="211" t="s">
        <v>214</v>
      </c>
      <c r="G130" s="212" t="s">
        <v>127</v>
      </c>
      <c r="H130" s="213">
        <v>31</v>
      </c>
      <c r="I130" s="214"/>
      <c r="J130" s="215">
        <f>ROUND(I130*H130,2)</f>
        <v>0</v>
      </c>
      <c r="K130" s="211" t="s">
        <v>138</v>
      </c>
      <c r="L130" s="38"/>
      <c r="M130" s="216" t="s">
        <v>1</v>
      </c>
      <c r="N130" s="217" t="s">
        <v>40</v>
      </c>
      <c r="O130" s="74"/>
      <c r="P130" s="203">
        <f>O130*H130</f>
        <v>0</v>
      </c>
      <c r="Q130" s="203">
        <v>0</v>
      </c>
      <c r="R130" s="203">
        <f>Q130*H130</f>
        <v>0</v>
      </c>
      <c r="S130" s="203">
        <v>0</v>
      </c>
      <c r="T130" s="204">
        <f>S130*H130</f>
        <v>0</v>
      </c>
      <c r="AR130" s="12" t="s">
        <v>122</v>
      </c>
      <c r="AT130" s="12" t="s">
        <v>135</v>
      </c>
      <c r="AU130" s="12" t="s">
        <v>76</v>
      </c>
      <c r="AY130" s="12" t="s">
        <v>114</v>
      </c>
      <c r="BE130" s="205">
        <f>IF(N130="základní",J130,0)</f>
        <v>0</v>
      </c>
      <c r="BF130" s="205">
        <f>IF(N130="snížená",J130,0)</f>
        <v>0</v>
      </c>
      <c r="BG130" s="205">
        <f>IF(N130="zákl. přenesená",J130,0)</f>
        <v>0</v>
      </c>
      <c r="BH130" s="205">
        <f>IF(N130="sníž. přenesená",J130,0)</f>
        <v>0</v>
      </c>
      <c r="BI130" s="205">
        <f>IF(N130="nulová",J130,0)</f>
        <v>0</v>
      </c>
      <c r="BJ130" s="12" t="s">
        <v>74</v>
      </c>
      <c r="BK130" s="205">
        <f>ROUND(I130*H130,2)</f>
        <v>0</v>
      </c>
      <c r="BL130" s="12" t="s">
        <v>122</v>
      </c>
      <c r="BM130" s="12" t="s">
        <v>215</v>
      </c>
    </row>
    <row r="131" s="1" customFormat="1">
      <c r="B131" s="33"/>
      <c r="C131" s="34"/>
      <c r="D131" s="206" t="s">
        <v>124</v>
      </c>
      <c r="E131" s="34"/>
      <c r="F131" s="207" t="s">
        <v>216</v>
      </c>
      <c r="G131" s="34"/>
      <c r="H131" s="34"/>
      <c r="I131" s="120"/>
      <c r="J131" s="34"/>
      <c r="K131" s="34"/>
      <c r="L131" s="38"/>
      <c r="M131" s="208"/>
      <c r="N131" s="74"/>
      <c r="O131" s="74"/>
      <c r="P131" s="74"/>
      <c r="Q131" s="74"/>
      <c r="R131" s="74"/>
      <c r="S131" s="74"/>
      <c r="T131" s="75"/>
      <c r="AT131" s="12" t="s">
        <v>124</v>
      </c>
      <c r="AU131" s="12" t="s">
        <v>76</v>
      </c>
    </row>
    <row r="132" s="1" customFormat="1" ht="16.5" customHeight="1">
      <c r="B132" s="33"/>
      <c r="C132" s="193" t="s">
        <v>217</v>
      </c>
      <c r="D132" s="193" t="s">
        <v>117</v>
      </c>
      <c r="E132" s="194" t="s">
        <v>218</v>
      </c>
      <c r="F132" s="195" t="s">
        <v>219</v>
      </c>
      <c r="G132" s="196" t="s">
        <v>127</v>
      </c>
      <c r="H132" s="197">
        <v>31</v>
      </c>
      <c r="I132" s="198"/>
      <c r="J132" s="199">
        <f>ROUND(I132*H132,2)</f>
        <v>0</v>
      </c>
      <c r="K132" s="195" t="s">
        <v>1</v>
      </c>
      <c r="L132" s="200"/>
      <c r="M132" s="201" t="s">
        <v>1</v>
      </c>
      <c r="N132" s="202" t="s">
        <v>40</v>
      </c>
      <c r="O132" s="74"/>
      <c r="P132" s="203">
        <f>O132*H132</f>
        <v>0</v>
      </c>
      <c r="Q132" s="203">
        <v>0</v>
      </c>
      <c r="R132" s="203">
        <f>Q132*H132</f>
        <v>0</v>
      </c>
      <c r="S132" s="203">
        <v>0</v>
      </c>
      <c r="T132" s="204">
        <f>S132*H132</f>
        <v>0</v>
      </c>
      <c r="AR132" s="12" t="s">
        <v>121</v>
      </c>
      <c r="AT132" s="12" t="s">
        <v>117</v>
      </c>
      <c r="AU132" s="12" t="s">
        <v>76</v>
      </c>
      <c r="AY132" s="12" t="s">
        <v>114</v>
      </c>
      <c r="BE132" s="205">
        <f>IF(N132="základní",J132,0)</f>
        <v>0</v>
      </c>
      <c r="BF132" s="205">
        <f>IF(N132="snížená",J132,0)</f>
        <v>0</v>
      </c>
      <c r="BG132" s="205">
        <f>IF(N132="zákl. přenesená",J132,0)</f>
        <v>0</v>
      </c>
      <c r="BH132" s="205">
        <f>IF(N132="sníž. přenesená",J132,0)</f>
        <v>0</v>
      </c>
      <c r="BI132" s="205">
        <f>IF(N132="nulová",J132,0)</f>
        <v>0</v>
      </c>
      <c r="BJ132" s="12" t="s">
        <v>74</v>
      </c>
      <c r="BK132" s="205">
        <f>ROUND(I132*H132,2)</f>
        <v>0</v>
      </c>
      <c r="BL132" s="12" t="s">
        <v>122</v>
      </c>
      <c r="BM132" s="12" t="s">
        <v>220</v>
      </c>
    </row>
    <row r="133" s="1" customFormat="1">
      <c r="B133" s="33"/>
      <c r="C133" s="34"/>
      <c r="D133" s="206" t="s">
        <v>124</v>
      </c>
      <c r="E133" s="34"/>
      <c r="F133" s="207" t="s">
        <v>219</v>
      </c>
      <c r="G133" s="34"/>
      <c r="H133" s="34"/>
      <c r="I133" s="120"/>
      <c r="J133" s="34"/>
      <c r="K133" s="34"/>
      <c r="L133" s="38"/>
      <c r="M133" s="208"/>
      <c r="N133" s="74"/>
      <c r="O133" s="74"/>
      <c r="P133" s="74"/>
      <c r="Q133" s="74"/>
      <c r="R133" s="74"/>
      <c r="S133" s="74"/>
      <c r="T133" s="75"/>
      <c r="AT133" s="12" t="s">
        <v>124</v>
      </c>
      <c r="AU133" s="12" t="s">
        <v>76</v>
      </c>
    </row>
    <row r="134" s="10" customFormat="1" ht="22.8" customHeight="1">
      <c r="B134" s="177"/>
      <c r="C134" s="178"/>
      <c r="D134" s="179" t="s">
        <v>68</v>
      </c>
      <c r="E134" s="191" t="s">
        <v>221</v>
      </c>
      <c r="F134" s="191" t="s">
        <v>222</v>
      </c>
      <c r="G134" s="178"/>
      <c r="H134" s="178"/>
      <c r="I134" s="181"/>
      <c r="J134" s="192">
        <f>BK134</f>
        <v>0</v>
      </c>
      <c r="K134" s="178"/>
      <c r="L134" s="183"/>
      <c r="M134" s="184"/>
      <c r="N134" s="185"/>
      <c r="O134" s="185"/>
      <c r="P134" s="186">
        <f>SUM(P135:P138)</f>
        <v>0</v>
      </c>
      <c r="Q134" s="185"/>
      <c r="R134" s="186">
        <f>SUM(R135:R138)</f>
        <v>0</v>
      </c>
      <c r="S134" s="185"/>
      <c r="T134" s="187">
        <f>SUM(T135:T138)</f>
        <v>0</v>
      </c>
      <c r="AR134" s="188" t="s">
        <v>76</v>
      </c>
      <c r="AT134" s="189" t="s">
        <v>68</v>
      </c>
      <c r="AU134" s="189" t="s">
        <v>74</v>
      </c>
      <c r="AY134" s="188" t="s">
        <v>114</v>
      </c>
      <c r="BK134" s="190">
        <f>SUM(BK135:BK138)</f>
        <v>0</v>
      </c>
    </row>
    <row r="135" s="1" customFormat="1" ht="16.5" customHeight="1">
      <c r="B135" s="33"/>
      <c r="C135" s="209" t="s">
        <v>7</v>
      </c>
      <c r="D135" s="209" t="s">
        <v>135</v>
      </c>
      <c r="E135" s="210" t="s">
        <v>223</v>
      </c>
      <c r="F135" s="211" t="s">
        <v>224</v>
      </c>
      <c r="G135" s="212" t="s">
        <v>149</v>
      </c>
      <c r="H135" s="213">
        <v>1</v>
      </c>
      <c r="I135" s="214"/>
      <c r="J135" s="215">
        <f>ROUND(I135*H135,2)</f>
        <v>0</v>
      </c>
      <c r="K135" s="211" t="s">
        <v>1</v>
      </c>
      <c r="L135" s="38"/>
      <c r="M135" s="216" t="s">
        <v>1</v>
      </c>
      <c r="N135" s="217" t="s">
        <v>40</v>
      </c>
      <c r="O135" s="74"/>
      <c r="P135" s="203">
        <f>O135*H135</f>
        <v>0</v>
      </c>
      <c r="Q135" s="203">
        <v>0</v>
      </c>
      <c r="R135" s="203">
        <f>Q135*H135</f>
        <v>0</v>
      </c>
      <c r="S135" s="203">
        <v>0</v>
      </c>
      <c r="T135" s="204">
        <f>S135*H135</f>
        <v>0</v>
      </c>
      <c r="AR135" s="12" t="s">
        <v>122</v>
      </c>
      <c r="AT135" s="12" t="s">
        <v>135</v>
      </c>
      <c r="AU135" s="12" t="s">
        <v>76</v>
      </c>
      <c r="AY135" s="12" t="s">
        <v>114</v>
      </c>
      <c r="BE135" s="205">
        <f>IF(N135="základní",J135,0)</f>
        <v>0</v>
      </c>
      <c r="BF135" s="205">
        <f>IF(N135="snížená",J135,0)</f>
        <v>0</v>
      </c>
      <c r="BG135" s="205">
        <f>IF(N135="zákl. přenesená",J135,0)</f>
        <v>0</v>
      </c>
      <c r="BH135" s="205">
        <f>IF(N135="sníž. přenesená",J135,0)</f>
        <v>0</v>
      </c>
      <c r="BI135" s="205">
        <f>IF(N135="nulová",J135,0)</f>
        <v>0</v>
      </c>
      <c r="BJ135" s="12" t="s">
        <v>74</v>
      </c>
      <c r="BK135" s="205">
        <f>ROUND(I135*H135,2)</f>
        <v>0</v>
      </c>
      <c r="BL135" s="12" t="s">
        <v>122</v>
      </c>
      <c r="BM135" s="12" t="s">
        <v>225</v>
      </c>
    </row>
    <row r="136" s="1" customFormat="1">
      <c r="B136" s="33"/>
      <c r="C136" s="34"/>
      <c r="D136" s="206" t="s">
        <v>124</v>
      </c>
      <c r="E136" s="34"/>
      <c r="F136" s="207" t="s">
        <v>224</v>
      </c>
      <c r="G136" s="34"/>
      <c r="H136" s="34"/>
      <c r="I136" s="120"/>
      <c r="J136" s="34"/>
      <c r="K136" s="34"/>
      <c r="L136" s="38"/>
      <c r="M136" s="208"/>
      <c r="N136" s="74"/>
      <c r="O136" s="74"/>
      <c r="P136" s="74"/>
      <c r="Q136" s="74"/>
      <c r="R136" s="74"/>
      <c r="S136" s="74"/>
      <c r="T136" s="75"/>
      <c r="AT136" s="12" t="s">
        <v>124</v>
      </c>
      <c r="AU136" s="12" t="s">
        <v>76</v>
      </c>
    </row>
    <row r="137" s="1" customFormat="1" ht="16.5" customHeight="1">
      <c r="B137" s="33"/>
      <c r="C137" s="209" t="s">
        <v>226</v>
      </c>
      <c r="D137" s="209" t="s">
        <v>135</v>
      </c>
      <c r="E137" s="210" t="s">
        <v>227</v>
      </c>
      <c r="F137" s="211" t="s">
        <v>228</v>
      </c>
      <c r="G137" s="212" t="s">
        <v>149</v>
      </c>
      <c r="H137" s="213">
        <v>1</v>
      </c>
      <c r="I137" s="214"/>
      <c r="J137" s="215">
        <f>ROUND(I137*H137,2)</f>
        <v>0</v>
      </c>
      <c r="K137" s="211" t="s">
        <v>1</v>
      </c>
      <c r="L137" s="38"/>
      <c r="M137" s="216" t="s">
        <v>1</v>
      </c>
      <c r="N137" s="217" t="s">
        <v>40</v>
      </c>
      <c r="O137" s="74"/>
      <c r="P137" s="203">
        <f>O137*H137</f>
        <v>0</v>
      </c>
      <c r="Q137" s="203">
        <v>0</v>
      </c>
      <c r="R137" s="203">
        <f>Q137*H137</f>
        <v>0</v>
      </c>
      <c r="S137" s="203">
        <v>0</v>
      </c>
      <c r="T137" s="204">
        <f>S137*H137</f>
        <v>0</v>
      </c>
      <c r="AR137" s="12" t="s">
        <v>122</v>
      </c>
      <c r="AT137" s="12" t="s">
        <v>135</v>
      </c>
      <c r="AU137" s="12" t="s">
        <v>76</v>
      </c>
      <c r="AY137" s="12" t="s">
        <v>114</v>
      </c>
      <c r="BE137" s="205">
        <f>IF(N137="základní",J137,0)</f>
        <v>0</v>
      </c>
      <c r="BF137" s="205">
        <f>IF(N137="snížená",J137,0)</f>
        <v>0</v>
      </c>
      <c r="BG137" s="205">
        <f>IF(N137="zákl. přenesená",J137,0)</f>
        <v>0</v>
      </c>
      <c r="BH137" s="205">
        <f>IF(N137="sníž. přenesená",J137,0)</f>
        <v>0</v>
      </c>
      <c r="BI137" s="205">
        <f>IF(N137="nulová",J137,0)</f>
        <v>0</v>
      </c>
      <c r="BJ137" s="12" t="s">
        <v>74</v>
      </c>
      <c r="BK137" s="205">
        <f>ROUND(I137*H137,2)</f>
        <v>0</v>
      </c>
      <c r="BL137" s="12" t="s">
        <v>122</v>
      </c>
      <c r="BM137" s="12" t="s">
        <v>229</v>
      </c>
    </row>
    <row r="138" s="1" customFormat="1">
      <c r="B138" s="33"/>
      <c r="C138" s="34"/>
      <c r="D138" s="206" t="s">
        <v>124</v>
      </c>
      <c r="E138" s="34"/>
      <c r="F138" s="207" t="s">
        <v>228</v>
      </c>
      <c r="G138" s="34"/>
      <c r="H138" s="34"/>
      <c r="I138" s="120"/>
      <c r="J138" s="34"/>
      <c r="K138" s="34"/>
      <c r="L138" s="38"/>
      <c r="M138" s="208"/>
      <c r="N138" s="74"/>
      <c r="O138" s="74"/>
      <c r="P138" s="74"/>
      <c r="Q138" s="74"/>
      <c r="R138" s="74"/>
      <c r="S138" s="74"/>
      <c r="T138" s="75"/>
      <c r="AT138" s="12" t="s">
        <v>124</v>
      </c>
      <c r="AU138" s="12" t="s">
        <v>76</v>
      </c>
    </row>
    <row r="139" s="10" customFormat="1" ht="25.92" customHeight="1">
      <c r="B139" s="177"/>
      <c r="C139" s="178"/>
      <c r="D139" s="179" t="s">
        <v>68</v>
      </c>
      <c r="E139" s="180" t="s">
        <v>117</v>
      </c>
      <c r="F139" s="180" t="s">
        <v>230</v>
      </c>
      <c r="G139" s="178"/>
      <c r="H139" s="178"/>
      <c r="I139" s="181"/>
      <c r="J139" s="182">
        <f>BK139</f>
        <v>0</v>
      </c>
      <c r="K139" s="178"/>
      <c r="L139" s="183"/>
      <c r="M139" s="184"/>
      <c r="N139" s="185"/>
      <c r="O139" s="185"/>
      <c r="P139" s="186">
        <f>P140</f>
        <v>0</v>
      </c>
      <c r="Q139" s="185"/>
      <c r="R139" s="186">
        <f>R140</f>
        <v>0.00089999999999999998</v>
      </c>
      <c r="S139" s="185"/>
      <c r="T139" s="187">
        <f>T140</f>
        <v>0</v>
      </c>
      <c r="AR139" s="188" t="s">
        <v>129</v>
      </c>
      <c r="AT139" s="189" t="s">
        <v>68</v>
      </c>
      <c r="AU139" s="189" t="s">
        <v>69</v>
      </c>
      <c r="AY139" s="188" t="s">
        <v>114</v>
      </c>
      <c r="BK139" s="190">
        <f>BK140</f>
        <v>0</v>
      </c>
    </row>
    <row r="140" s="10" customFormat="1" ht="22.8" customHeight="1">
      <c r="B140" s="177"/>
      <c r="C140" s="178"/>
      <c r="D140" s="179" t="s">
        <v>68</v>
      </c>
      <c r="E140" s="191" t="s">
        <v>231</v>
      </c>
      <c r="F140" s="191" t="s">
        <v>232</v>
      </c>
      <c r="G140" s="178"/>
      <c r="H140" s="178"/>
      <c r="I140" s="181"/>
      <c r="J140" s="192">
        <f>BK140</f>
        <v>0</v>
      </c>
      <c r="K140" s="178"/>
      <c r="L140" s="183"/>
      <c r="M140" s="184"/>
      <c r="N140" s="185"/>
      <c r="O140" s="185"/>
      <c r="P140" s="186">
        <f>SUM(P141:P150)</f>
        <v>0</v>
      </c>
      <c r="Q140" s="185"/>
      <c r="R140" s="186">
        <f>SUM(R141:R150)</f>
        <v>0.00089999999999999998</v>
      </c>
      <c r="S140" s="185"/>
      <c r="T140" s="187">
        <f>SUM(T141:T150)</f>
        <v>0</v>
      </c>
      <c r="AR140" s="188" t="s">
        <v>129</v>
      </c>
      <c r="AT140" s="189" t="s">
        <v>68</v>
      </c>
      <c r="AU140" s="189" t="s">
        <v>74</v>
      </c>
      <c r="AY140" s="188" t="s">
        <v>114</v>
      </c>
      <c r="BK140" s="190">
        <f>SUM(BK141:BK150)</f>
        <v>0</v>
      </c>
    </row>
    <row r="141" s="1" customFormat="1" ht="16.5" customHeight="1">
      <c r="B141" s="33"/>
      <c r="C141" s="209" t="s">
        <v>233</v>
      </c>
      <c r="D141" s="209" t="s">
        <v>135</v>
      </c>
      <c r="E141" s="210" t="s">
        <v>234</v>
      </c>
      <c r="F141" s="211" t="s">
        <v>235</v>
      </c>
      <c r="G141" s="212" t="s">
        <v>236</v>
      </c>
      <c r="H141" s="213">
        <v>0.01</v>
      </c>
      <c r="I141" s="214"/>
      <c r="J141" s="215">
        <f>ROUND(I141*H141,2)</f>
        <v>0</v>
      </c>
      <c r="K141" s="211" t="s">
        <v>138</v>
      </c>
      <c r="L141" s="38"/>
      <c r="M141" s="216" t="s">
        <v>1</v>
      </c>
      <c r="N141" s="217" t="s">
        <v>40</v>
      </c>
      <c r="O141" s="74"/>
      <c r="P141" s="203">
        <f>O141*H141</f>
        <v>0</v>
      </c>
      <c r="Q141" s="203">
        <v>0</v>
      </c>
      <c r="R141" s="203">
        <f>Q141*H141</f>
        <v>0</v>
      </c>
      <c r="S141" s="203">
        <v>0</v>
      </c>
      <c r="T141" s="204">
        <f>S141*H141</f>
        <v>0</v>
      </c>
      <c r="AR141" s="12" t="s">
        <v>237</v>
      </c>
      <c r="AT141" s="12" t="s">
        <v>135</v>
      </c>
      <c r="AU141" s="12" t="s">
        <v>76</v>
      </c>
      <c r="AY141" s="12" t="s">
        <v>114</v>
      </c>
      <c r="BE141" s="205">
        <f>IF(N141="základní",J141,0)</f>
        <v>0</v>
      </c>
      <c r="BF141" s="205">
        <f>IF(N141="snížená",J141,0)</f>
        <v>0</v>
      </c>
      <c r="BG141" s="205">
        <f>IF(N141="zákl. přenesená",J141,0)</f>
        <v>0</v>
      </c>
      <c r="BH141" s="205">
        <f>IF(N141="sníž. přenesená",J141,0)</f>
        <v>0</v>
      </c>
      <c r="BI141" s="205">
        <f>IF(N141="nulová",J141,0)</f>
        <v>0</v>
      </c>
      <c r="BJ141" s="12" t="s">
        <v>74</v>
      </c>
      <c r="BK141" s="205">
        <f>ROUND(I141*H141,2)</f>
        <v>0</v>
      </c>
      <c r="BL141" s="12" t="s">
        <v>237</v>
      </c>
      <c r="BM141" s="12" t="s">
        <v>238</v>
      </c>
    </row>
    <row r="142" s="1" customFormat="1">
      <c r="B142" s="33"/>
      <c r="C142" s="34"/>
      <c r="D142" s="206" t="s">
        <v>124</v>
      </c>
      <c r="E142" s="34"/>
      <c r="F142" s="207" t="s">
        <v>239</v>
      </c>
      <c r="G142" s="34"/>
      <c r="H142" s="34"/>
      <c r="I142" s="120"/>
      <c r="J142" s="34"/>
      <c r="K142" s="34"/>
      <c r="L142" s="38"/>
      <c r="M142" s="208"/>
      <c r="N142" s="74"/>
      <c r="O142" s="74"/>
      <c r="P142" s="74"/>
      <c r="Q142" s="74"/>
      <c r="R142" s="74"/>
      <c r="S142" s="74"/>
      <c r="T142" s="75"/>
      <c r="AT142" s="12" t="s">
        <v>124</v>
      </c>
      <c r="AU142" s="12" t="s">
        <v>76</v>
      </c>
    </row>
    <row r="143" s="1" customFormat="1" ht="16.5" customHeight="1">
      <c r="B143" s="33"/>
      <c r="C143" s="209" t="s">
        <v>240</v>
      </c>
      <c r="D143" s="209" t="s">
        <v>135</v>
      </c>
      <c r="E143" s="210" t="s">
        <v>241</v>
      </c>
      <c r="F143" s="211" t="s">
        <v>242</v>
      </c>
      <c r="G143" s="212" t="s">
        <v>236</v>
      </c>
      <c r="H143" s="213">
        <v>0.01</v>
      </c>
      <c r="I143" s="214"/>
      <c r="J143" s="215">
        <f>ROUND(I143*H143,2)</f>
        <v>0</v>
      </c>
      <c r="K143" s="211" t="s">
        <v>138</v>
      </c>
      <c r="L143" s="38"/>
      <c r="M143" s="216" t="s">
        <v>1</v>
      </c>
      <c r="N143" s="217" t="s">
        <v>40</v>
      </c>
      <c r="O143" s="74"/>
      <c r="P143" s="203">
        <f>O143*H143</f>
        <v>0</v>
      </c>
      <c r="Q143" s="203">
        <v>0</v>
      </c>
      <c r="R143" s="203">
        <f>Q143*H143</f>
        <v>0</v>
      </c>
      <c r="S143" s="203">
        <v>0</v>
      </c>
      <c r="T143" s="204">
        <f>S143*H143</f>
        <v>0</v>
      </c>
      <c r="AR143" s="12" t="s">
        <v>237</v>
      </c>
      <c r="AT143" s="12" t="s">
        <v>135</v>
      </c>
      <c r="AU143" s="12" t="s">
        <v>76</v>
      </c>
      <c r="AY143" s="12" t="s">
        <v>114</v>
      </c>
      <c r="BE143" s="205">
        <f>IF(N143="základní",J143,0)</f>
        <v>0</v>
      </c>
      <c r="BF143" s="205">
        <f>IF(N143="snížená",J143,0)</f>
        <v>0</v>
      </c>
      <c r="BG143" s="205">
        <f>IF(N143="zákl. přenesená",J143,0)</f>
        <v>0</v>
      </c>
      <c r="BH143" s="205">
        <f>IF(N143="sníž. přenesená",J143,0)</f>
        <v>0</v>
      </c>
      <c r="BI143" s="205">
        <f>IF(N143="nulová",J143,0)</f>
        <v>0</v>
      </c>
      <c r="BJ143" s="12" t="s">
        <v>74</v>
      </c>
      <c r="BK143" s="205">
        <f>ROUND(I143*H143,2)</f>
        <v>0</v>
      </c>
      <c r="BL143" s="12" t="s">
        <v>237</v>
      </c>
      <c r="BM143" s="12" t="s">
        <v>243</v>
      </c>
    </row>
    <row r="144" s="1" customFormat="1">
      <c r="B144" s="33"/>
      <c r="C144" s="34"/>
      <c r="D144" s="206" t="s">
        <v>124</v>
      </c>
      <c r="E144" s="34"/>
      <c r="F144" s="207" t="s">
        <v>244</v>
      </c>
      <c r="G144" s="34"/>
      <c r="H144" s="34"/>
      <c r="I144" s="120"/>
      <c r="J144" s="34"/>
      <c r="K144" s="34"/>
      <c r="L144" s="38"/>
      <c r="M144" s="208"/>
      <c r="N144" s="74"/>
      <c r="O144" s="74"/>
      <c r="P144" s="74"/>
      <c r="Q144" s="74"/>
      <c r="R144" s="74"/>
      <c r="S144" s="74"/>
      <c r="T144" s="75"/>
      <c r="AT144" s="12" t="s">
        <v>124</v>
      </c>
      <c r="AU144" s="12" t="s">
        <v>76</v>
      </c>
    </row>
    <row r="145" s="1" customFormat="1" ht="16.5" customHeight="1">
      <c r="B145" s="33"/>
      <c r="C145" s="209" t="s">
        <v>245</v>
      </c>
      <c r="D145" s="209" t="s">
        <v>135</v>
      </c>
      <c r="E145" s="210" t="s">
        <v>246</v>
      </c>
      <c r="F145" s="211" t="s">
        <v>247</v>
      </c>
      <c r="G145" s="212" t="s">
        <v>149</v>
      </c>
      <c r="H145" s="213">
        <v>2</v>
      </c>
      <c r="I145" s="214"/>
      <c r="J145" s="215">
        <f>ROUND(I145*H145,2)</f>
        <v>0</v>
      </c>
      <c r="K145" s="211" t="s">
        <v>138</v>
      </c>
      <c r="L145" s="38"/>
      <c r="M145" s="216" t="s">
        <v>1</v>
      </c>
      <c r="N145" s="217" t="s">
        <v>40</v>
      </c>
      <c r="O145" s="74"/>
      <c r="P145" s="203">
        <f>O145*H145</f>
        <v>0</v>
      </c>
      <c r="Q145" s="203">
        <v>0</v>
      </c>
      <c r="R145" s="203">
        <f>Q145*H145</f>
        <v>0</v>
      </c>
      <c r="S145" s="203">
        <v>0</v>
      </c>
      <c r="T145" s="204">
        <f>S145*H145</f>
        <v>0</v>
      </c>
      <c r="AR145" s="12" t="s">
        <v>237</v>
      </c>
      <c r="AT145" s="12" t="s">
        <v>135</v>
      </c>
      <c r="AU145" s="12" t="s">
        <v>76</v>
      </c>
      <c r="AY145" s="12" t="s">
        <v>114</v>
      </c>
      <c r="BE145" s="205">
        <f>IF(N145="základní",J145,0)</f>
        <v>0</v>
      </c>
      <c r="BF145" s="205">
        <f>IF(N145="snížená",J145,0)</f>
        <v>0</v>
      </c>
      <c r="BG145" s="205">
        <f>IF(N145="zákl. přenesená",J145,0)</f>
        <v>0</v>
      </c>
      <c r="BH145" s="205">
        <f>IF(N145="sníž. přenesená",J145,0)</f>
        <v>0</v>
      </c>
      <c r="BI145" s="205">
        <f>IF(N145="nulová",J145,0)</f>
        <v>0</v>
      </c>
      <c r="BJ145" s="12" t="s">
        <v>74</v>
      </c>
      <c r="BK145" s="205">
        <f>ROUND(I145*H145,2)</f>
        <v>0</v>
      </c>
      <c r="BL145" s="12" t="s">
        <v>237</v>
      </c>
      <c r="BM145" s="12" t="s">
        <v>248</v>
      </c>
    </row>
    <row r="146" s="1" customFormat="1">
      <c r="B146" s="33"/>
      <c r="C146" s="34"/>
      <c r="D146" s="206" t="s">
        <v>124</v>
      </c>
      <c r="E146" s="34"/>
      <c r="F146" s="207" t="s">
        <v>249</v>
      </c>
      <c r="G146" s="34"/>
      <c r="H146" s="34"/>
      <c r="I146" s="120"/>
      <c r="J146" s="34"/>
      <c r="K146" s="34"/>
      <c r="L146" s="38"/>
      <c r="M146" s="208"/>
      <c r="N146" s="74"/>
      <c r="O146" s="74"/>
      <c r="P146" s="74"/>
      <c r="Q146" s="74"/>
      <c r="R146" s="74"/>
      <c r="S146" s="74"/>
      <c r="T146" s="75"/>
      <c r="AT146" s="12" t="s">
        <v>124</v>
      </c>
      <c r="AU146" s="12" t="s">
        <v>76</v>
      </c>
    </row>
    <row r="147" s="1" customFormat="1" ht="16.5" customHeight="1">
      <c r="B147" s="33"/>
      <c r="C147" s="209" t="s">
        <v>250</v>
      </c>
      <c r="D147" s="209" t="s">
        <v>135</v>
      </c>
      <c r="E147" s="210" t="s">
        <v>251</v>
      </c>
      <c r="F147" s="211" t="s">
        <v>252</v>
      </c>
      <c r="G147" s="212" t="s">
        <v>127</v>
      </c>
      <c r="H147" s="213">
        <v>6</v>
      </c>
      <c r="I147" s="214"/>
      <c r="J147" s="215">
        <f>ROUND(I147*H147,2)</f>
        <v>0</v>
      </c>
      <c r="K147" s="211" t="s">
        <v>138</v>
      </c>
      <c r="L147" s="38"/>
      <c r="M147" s="216" t="s">
        <v>1</v>
      </c>
      <c r="N147" s="217" t="s">
        <v>40</v>
      </c>
      <c r="O147" s="74"/>
      <c r="P147" s="203">
        <f>O147*H147</f>
        <v>0</v>
      </c>
      <c r="Q147" s="203">
        <v>0</v>
      </c>
      <c r="R147" s="203">
        <f>Q147*H147</f>
        <v>0</v>
      </c>
      <c r="S147" s="203">
        <v>0</v>
      </c>
      <c r="T147" s="204">
        <f>S147*H147</f>
        <v>0</v>
      </c>
      <c r="AR147" s="12" t="s">
        <v>237</v>
      </c>
      <c r="AT147" s="12" t="s">
        <v>135</v>
      </c>
      <c r="AU147" s="12" t="s">
        <v>76</v>
      </c>
      <c r="AY147" s="12" t="s">
        <v>114</v>
      </c>
      <c r="BE147" s="205">
        <f>IF(N147="základní",J147,0)</f>
        <v>0</v>
      </c>
      <c r="BF147" s="205">
        <f>IF(N147="snížená",J147,0)</f>
        <v>0</v>
      </c>
      <c r="BG147" s="205">
        <f>IF(N147="zákl. přenesená",J147,0)</f>
        <v>0</v>
      </c>
      <c r="BH147" s="205">
        <f>IF(N147="sníž. přenesená",J147,0)</f>
        <v>0</v>
      </c>
      <c r="BI147" s="205">
        <f>IF(N147="nulová",J147,0)</f>
        <v>0</v>
      </c>
      <c r="BJ147" s="12" t="s">
        <v>74</v>
      </c>
      <c r="BK147" s="205">
        <f>ROUND(I147*H147,2)</f>
        <v>0</v>
      </c>
      <c r="BL147" s="12" t="s">
        <v>237</v>
      </c>
      <c r="BM147" s="12" t="s">
        <v>253</v>
      </c>
    </row>
    <row r="148" s="1" customFormat="1">
      <c r="B148" s="33"/>
      <c r="C148" s="34"/>
      <c r="D148" s="206" t="s">
        <v>124</v>
      </c>
      <c r="E148" s="34"/>
      <c r="F148" s="207" t="s">
        <v>254</v>
      </c>
      <c r="G148" s="34"/>
      <c r="H148" s="34"/>
      <c r="I148" s="120"/>
      <c r="J148" s="34"/>
      <c r="K148" s="34"/>
      <c r="L148" s="38"/>
      <c r="M148" s="208"/>
      <c r="N148" s="74"/>
      <c r="O148" s="74"/>
      <c r="P148" s="74"/>
      <c r="Q148" s="74"/>
      <c r="R148" s="74"/>
      <c r="S148" s="74"/>
      <c r="T148" s="75"/>
      <c r="AT148" s="12" t="s">
        <v>124</v>
      </c>
      <c r="AU148" s="12" t="s">
        <v>76</v>
      </c>
    </row>
    <row r="149" s="1" customFormat="1" ht="16.5" customHeight="1">
      <c r="B149" s="33"/>
      <c r="C149" s="209" t="s">
        <v>255</v>
      </c>
      <c r="D149" s="209" t="s">
        <v>135</v>
      </c>
      <c r="E149" s="210" t="s">
        <v>256</v>
      </c>
      <c r="F149" s="211" t="s">
        <v>257</v>
      </c>
      <c r="G149" s="212" t="s">
        <v>127</v>
      </c>
      <c r="H149" s="213">
        <v>6</v>
      </c>
      <c r="I149" s="214"/>
      <c r="J149" s="215">
        <f>ROUND(I149*H149,2)</f>
        <v>0</v>
      </c>
      <c r="K149" s="211" t="s">
        <v>138</v>
      </c>
      <c r="L149" s="38"/>
      <c r="M149" s="216" t="s">
        <v>1</v>
      </c>
      <c r="N149" s="217" t="s">
        <v>40</v>
      </c>
      <c r="O149" s="74"/>
      <c r="P149" s="203">
        <f>O149*H149</f>
        <v>0</v>
      </c>
      <c r="Q149" s="203">
        <v>0.00014999999999999999</v>
      </c>
      <c r="R149" s="203">
        <f>Q149*H149</f>
        <v>0.00089999999999999998</v>
      </c>
      <c r="S149" s="203">
        <v>0</v>
      </c>
      <c r="T149" s="204">
        <f>S149*H149</f>
        <v>0</v>
      </c>
      <c r="AR149" s="12" t="s">
        <v>237</v>
      </c>
      <c r="AT149" s="12" t="s">
        <v>135</v>
      </c>
      <c r="AU149" s="12" t="s">
        <v>76</v>
      </c>
      <c r="AY149" s="12" t="s">
        <v>114</v>
      </c>
      <c r="BE149" s="205">
        <f>IF(N149="základní",J149,0)</f>
        <v>0</v>
      </c>
      <c r="BF149" s="205">
        <f>IF(N149="snížená",J149,0)</f>
        <v>0</v>
      </c>
      <c r="BG149" s="205">
        <f>IF(N149="zákl. přenesená",J149,0)</f>
        <v>0</v>
      </c>
      <c r="BH149" s="205">
        <f>IF(N149="sníž. přenesená",J149,0)</f>
        <v>0</v>
      </c>
      <c r="BI149" s="205">
        <f>IF(N149="nulová",J149,0)</f>
        <v>0</v>
      </c>
      <c r="BJ149" s="12" t="s">
        <v>74</v>
      </c>
      <c r="BK149" s="205">
        <f>ROUND(I149*H149,2)</f>
        <v>0</v>
      </c>
      <c r="BL149" s="12" t="s">
        <v>237</v>
      </c>
      <c r="BM149" s="12" t="s">
        <v>258</v>
      </c>
    </row>
    <row r="150" s="1" customFormat="1">
      <c r="B150" s="33"/>
      <c r="C150" s="34"/>
      <c r="D150" s="206" t="s">
        <v>124</v>
      </c>
      <c r="E150" s="34"/>
      <c r="F150" s="207" t="s">
        <v>259</v>
      </c>
      <c r="G150" s="34"/>
      <c r="H150" s="34"/>
      <c r="I150" s="120"/>
      <c r="J150" s="34"/>
      <c r="K150" s="34"/>
      <c r="L150" s="38"/>
      <c r="M150" s="208"/>
      <c r="N150" s="74"/>
      <c r="O150" s="74"/>
      <c r="P150" s="74"/>
      <c r="Q150" s="74"/>
      <c r="R150" s="74"/>
      <c r="S150" s="74"/>
      <c r="T150" s="75"/>
      <c r="AT150" s="12" t="s">
        <v>124</v>
      </c>
      <c r="AU150" s="12" t="s">
        <v>76</v>
      </c>
    </row>
    <row r="151" s="10" customFormat="1" ht="25.92" customHeight="1">
      <c r="B151" s="177"/>
      <c r="C151" s="178"/>
      <c r="D151" s="179" t="s">
        <v>68</v>
      </c>
      <c r="E151" s="180" t="s">
        <v>260</v>
      </c>
      <c r="F151" s="180" t="s">
        <v>261</v>
      </c>
      <c r="G151" s="178"/>
      <c r="H151" s="178"/>
      <c r="I151" s="181"/>
      <c r="J151" s="182">
        <f>BK151</f>
        <v>0</v>
      </c>
      <c r="K151" s="178"/>
      <c r="L151" s="183"/>
      <c r="M151" s="184"/>
      <c r="N151" s="185"/>
      <c r="O151" s="185"/>
      <c r="P151" s="186">
        <f>SUM(P152:P153)</f>
        <v>0</v>
      </c>
      <c r="Q151" s="185"/>
      <c r="R151" s="186">
        <f>SUM(R152:R153)</f>
        <v>0</v>
      </c>
      <c r="S151" s="185"/>
      <c r="T151" s="187">
        <f>SUM(T152:T153)</f>
        <v>0</v>
      </c>
      <c r="AR151" s="188" t="s">
        <v>134</v>
      </c>
      <c r="AT151" s="189" t="s">
        <v>68</v>
      </c>
      <c r="AU151" s="189" t="s">
        <v>69</v>
      </c>
      <c r="AY151" s="188" t="s">
        <v>114</v>
      </c>
      <c r="BK151" s="190">
        <f>SUM(BK152:BK153)</f>
        <v>0</v>
      </c>
    </row>
    <row r="152" s="1" customFormat="1" ht="16.5" customHeight="1">
      <c r="B152" s="33"/>
      <c r="C152" s="209" t="s">
        <v>262</v>
      </c>
      <c r="D152" s="209" t="s">
        <v>135</v>
      </c>
      <c r="E152" s="210" t="s">
        <v>263</v>
      </c>
      <c r="F152" s="211" t="s">
        <v>264</v>
      </c>
      <c r="G152" s="212" t="s">
        <v>265</v>
      </c>
      <c r="H152" s="213">
        <v>2</v>
      </c>
      <c r="I152" s="214"/>
      <c r="J152" s="215">
        <f>ROUND(I152*H152,2)</f>
        <v>0</v>
      </c>
      <c r="K152" s="211" t="s">
        <v>1</v>
      </c>
      <c r="L152" s="38"/>
      <c r="M152" s="216" t="s">
        <v>1</v>
      </c>
      <c r="N152" s="217" t="s">
        <v>40</v>
      </c>
      <c r="O152" s="74"/>
      <c r="P152" s="203">
        <f>O152*H152</f>
        <v>0</v>
      </c>
      <c r="Q152" s="203">
        <v>0</v>
      </c>
      <c r="R152" s="203">
        <f>Q152*H152</f>
        <v>0</v>
      </c>
      <c r="S152" s="203">
        <v>0</v>
      </c>
      <c r="T152" s="204">
        <f>S152*H152</f>
        <v>0</v>
      </c>
      <c r="AR152" s="12" t="s">
        <v>132</v>
      </c>
      <c r="AT152" s="12" t="s">
        <v>135</v>
      </c>
      <c r="AU152" s="12" t="s">
        <v>74</v>
      </c>
      <c r="AY152" s="12" t="s">
        <v>114</v>
      </c>
      <c r="BE152" s="205">
        <f>IF(N152="základní",J152,0)</f>
        <v>0</v>
      </c>
      <c r="BF152" s="205">
        <f>IF(N152="snížená",J152,0)</f>
        <v>0</v>
      </c>
      <c r="BG152" s="205">
        <f>IF(N152="zákl. přenesená",J152,0)</f>
        <v>0</v>
      </c>
      <c r="BH152" s="205">
        <f>IF(N152="sníž. přenesená",J152,0)</f>
        <v>0</v>
      </c>
      <c r="BI152" s="205">
        <f>IF(N152="nulová",J152,0)</f>
        <v>0</v>
      </c>
      <c r="BJ152" s="12" t="s">
        <v>74</v>
      </c>
      <c r="BK152" s="205">
        <f>ROUND(I152*H152,2)</f>
        <v>0</v>
      </c>
      <c r="BL152" s="12" t="s">
        <v>132</v>
      </c>
      <c r="BM152" s="12" t="s">
        <v>266</v>
      </c>
    </row>
    <row r="153" s="1" customFormat="1">
      <c r="B153" s="33"/>
      <c r="C153" s="34"/>
      <c r="D153" s="206" t="s">
        <v>124</v>
      </c>
      <c r="E153" s="34"/>
      <c r="F153" s="207" t="s">
        <v>267</v>
      </c>
      <c r="G153" s="34"/>
      <c r="H153" s="34"/>
      <c r="I153" s="120"/>
      <c r="J153" s="34"/>
      <c r="K153" s="34"/>
      <c r="L153" s="38"/>
      <c r="M153" s="208"/>
      <c r="N153" s="74"/>
      <c r="O153" s="74"/>
      <c r="P153" s="74"/>
      <c r="Q153" s="74"/>
      <c r="R153" s="74"/>
      <c r="S153" s="74"/>
      <c r="T153" s="75"/>
      <c r="AT153" s="12" t="s">
        <v>124</v>
      </c>
      <c r="AU153" s="12" t="s">
        <v>74</v>
      </c>
    </row>
    <row r="154" s="10" customFormat="1" ht="25.92" customHeight="1">
      <c r="B154" s="177"/>
      <c r="C154" s="178"/>
      <c r="D154" s="179" t="s">
        <v>68</v>
      </c>
      <c r="E154" s="180" t="s">
        <v>268</v>
      </c>
      <c r="F154" s="180" t="s">
        <v>269</v>
      </c>
      <c r="G154" s="178"/>
      <c r="H154" s="178"/>
      <c r="I154" s="181"/>
      <c r="J154" s="182">
        <f>BK154</f>
        <v>0</v>
      </c>
      <c r="K154" s="178"/>
      <c r="L154" s="183"/>
      <c r="M154" s="184"/>
      <c r="N154" s="185"/>
      <c r="O154" s="185"/>
      <c r="P154" s="186">
        <f>SUM(P155:P160)</f>
        <v>0</v>
      </c>
      <c r="Q154" s="185"/>
      <c r="R154" s="186">
        <f>SUM(R155:R160)</f>
        <v>0</v>
      </c>
      <c r="S154" s="185"/>
      <c r="T154" s="187">
        <f>SUM(T155:T160)</f>
        <v>0</v>
      </c>
      <c r="AR154" s="188" t="s">
        <v>134</v>
      </c>
      <c r="AT154" s="189" t="s">
        <v>68</v>
      </c>
      <c r="AU154" s="189" t="s">
        <v>69</v>
      </c>
      <c r="AY154" s="188" t="s">
        <v>114</v>
      </c>
      <c r="BK154" s="190">
        <f>SUM(BK155:BK160)</f>
        <v>0</v>
      </c>
    </row>
    <row r="155" s="1" customFormat="1" ht="16.5" customHeight="1">
      <c r="B155" s="33"/>
      <c r="C155" s="209" t="s">
        <v>270</v>
      </c>
      <c r="D155" s="209" t="s">
        <v>135</v>
      </c>
      <c r="E155" s="210" t="s">
        <v>271</v>
      </c>
      <c r="F155" s="211" t="s">
        <v>272</v>
      </c>
      <c r="G155" s="212" t="s">
        <v>149</v>
      </c>
      <c r="H155" s="213">
        <v>1</v>
      </c>
      <c r="I155" s="214"/>
      <c r="J155" s="215">
        <f>ROUND(I155*H155,2)</f>
        <v>0</v>
      </c>
      <c r="K155" s="211" t="s">
        <v>1</v>
      </c>
      <c r="L155" s="38"/>
      <c r="M155" s="216" t="s">
        <v>1</v>
      </c>
      <c r="N155" s="217" t="s">
        <v>40</v>
      </c>
      <c r="O155" s="74"/>
      <c r="P155" s="203">
        <f>O155*H155</f>
        <v>0</v>
      </c>
      <c r="Q155" s="203">
        <v>0</v>
      </c>
      <c r="R155" s="203">
        <f>Q155*H155</f>
        <v>0</v>
      </c>
      <c r="S155" s="203">
        <v>0</v>
      </c>
      <c r="T155" s="204">
        <f>S155*H155</f>
        <v>0</v>
      </c>
      <c r="AR155" s="12" t="s">
        <v>132</v>
      </c>
      <c r="AT155" s="12" t="s">
        <v>135</v>
      </c>
      <c r="AU155" s="12" t="s">
        <v>74</v>
      </c>
      <c r="AY155" s="12" t="s">
        <v>114</v>
      </c>
      <c r="BE155" s="205">
        <f>IF(N155="základní",J155,0)</f>
        <v>0</v>
      </c>
      <c r="BF155" s="205">
        <f>IF(N155="snížená",J155,0)</f>
        <v>0</v>
      </c>
      <c r="BG155" s="205">
        <f>IF(N155="zákl. přenesená",J155,0)</f>
        <v>0</v>
      </c>
      <c r="BH155" s="205">
        <f>IF(N155="sníž. přenesená",J155,0)</f>
        <v>0</v>
      </c>
      <c r="BI155" s="205">
        <f>IF(N155="nulová",J155,0)</f>
        <v>0</v>
      </c>
      <c r="BJ155" s="12" t="s">
        <v>74</v>
      </c>
      <c r="BK155" s="205">
        <f>ROUND(I155*H155,2)</f>
        <v>0</v>
      </c>
      <c r="BL155" s="12" t="s">
        <v>132</v>
      </c>
      <c r="BM155" s="12" t="s">
        <v>273</v>
      </c>
    </row>
    <row r="156" s="1" customFormat="1">
      <c r="B156" s="33"/>
      <c r="C156" s="34"/>
      <c r="D156" s="206" t="s">
        <v>124</v>
      </c>
      <c r="E156" s="34"/>
      <c r="F156" s="207" t="s">
        <v>272</v>
      </c>
      <c r="G156" s="34"/>
      <c r="H156" s="34"/>
      <c r="I156" s="120"/>
      <c r="J156" s="34"/>
      <c r="K156" s="34"/>
      <c r="L156" s="38"/>
      <c r="M156" s="208"/>
      <c r="N156" s="74"/>
      <c r="O156" s="74"/>
      <c r="P156" s="74"/>
      <c r="Q156" s="74"/>
      <c r="R156" s="74"/>
      <c r="S156" s="74"/>
      <c r="T156" s="75"/>
      <c r="AT156" s="12" t="s">
        <v>124</v>
      </c>
      <c r="AU156" s="12" t="s">
        <v>74</v>
      </c>
    </row>
    <row r="157" s="1" customFormat="1" ht="16.5" customHeight="1">
      <c r="B157" s="33"/>
      <c r="C157" s="209" t="s">
        <v>274</v>
      </c>
      <c r="D157" s="209" t="s">
        <v>135</v>
      </c>
      <c r="E157" s="210" t="s">
        <v>275</v>
      </c>
      <c r="F157" s="211" t="s">
        <v>276</v>
      </c>
      <c r="G157" s="212" t="s">
        <v>149</v>
      </c>
      <c r="H157" s="213">
        <v>1</v>
      </c>
      <c r="I157" s="214"/>
      <c r="J157" s="215">
        <f>ROUND(I157*H157,2)</f>
        <v>0</v>
      </c>
      <c r="K157" s="211" t="s">
        <v>1</v>
      </c>
      <c r="L157" s="38"/>
      <c r="M157" s="216" t="s">
        <v>1</v>
      </c>
      <c r="N157" s="217" t="s">
        <v>40</v>
      </c>
      <c r="O157" s="74"/>
      <c r="P157" s="203">
        <f>O157*H157</f>
        <v>0</v>
      </c>
      <c r="Q157" s="203">
        <v>0</v>
      </c>
      <c r="R157" s="203">
        <f>Q157*H157</f>
        <v>0</v>
      </c>
      <c r="S157" s="203">
        <v>0</v>
      </c>
      <c r="T157" s="204">
        <f>S157*H157</f>
        <v>0</v>
      </c>
      <c r="AR157" s="12" t="s">
        <v>132</v>
      </c>
      <c r="AT157" s="12" t="s">
        <v>135</v>
      </c>
      <c r="AU157" s="12" t="s">
        <v>74</v>
      </c>
      <c r="AY157" s="12" t="s">
        <v>114</v>
      </c>
      <c r="BE157" s="205">
        <f>IF(N157="základní",J157,0)</f>
        <v>0</v>
      </c>
      <c r="BF157" s="205">
        <f>IF(N157="snížená",J157,0)</f>
        <v>0</v>
      </c>
      <c r="BG157" s="205">
        <f>IF(N157="zákl. přenesená",J157,0)</f>
        <v>0</v>
      </c>
      <c r="BH157" s="205">
        <f>IF(N157="sníž. přenesená",J157,0)</f>
        <v>0</v>
      </c>
      <c r="BI157" s="205">
        <f>IF(N157="nulová",J157,0)</f>
        <v>0</v>
      </c>
      <c r="BJ157" s="12" t="s">
        <v>74</v>
      </c>
      <c r="BK157" s="205">
        <f>ROUND(I157*H157,2)</f>
        <v>0</v>
      </c>
      <c r="BL157" s="12" t="s">
        <v>132</v>
      </c>
      <c r="BM157" s="12" t="s">
        <v>277</v>
      </c>
    </row>
    <row r="158" s="1" customFormat="1">
      <c r="B158" s="33"/>
      <c r="C158" s="34"/>
      <c r="D158" s="206" t="s">
        <v>124</v>
      </c>
      <c r="E158" s="34"/>
      <c r="F158" s="207" t="s">
        <v>276</v>
      </c>
      <c r="G158" s="34"/>
      <c r="H158" s="34"/>
      <c r="I158" s="120"/>
      <c r="J158" s="34"/>
      <c r="K158" s="34"/>
      <c r="L158" s="38"/>
      <c r="M158" s="208"/>
      <c r="N158" s="74"/>
      <c r="O158" s="74"/>
      <c r="P158" s="74"/>
      <c r="Q158" s="74"/>
      <c r="R158" s="74"/>
      <c r="S158" s="74"/>
      <c r="T158" s="75"/>
      <c r="AT158" s="12" t="s">
        <v>124</v>
      </c>
      <c r="AU158" s="12" t="s">
        <v>74</v>
      </c>
    </row>
    <row r="159" s="1" customFormat="1" ht="16.5" customHeight="1">
      <c r="B159" s="33"/>
      <c r="C159" s="209" t="s">
        <v>278</v>
      </c>
      <c r="D159" s="209" t="s">
        <v>135</v>
      </c>
      <c r="E159" s="210" t="s">
        <v>279</v>
      </c>
      <c r="F159" s="211" t="s">
        <v>280</v>
      </c>
      <c r="G159" s="212" t="s">
        <v>202</v>
      </c>
      <c r="H159" s="213">
        <v>1</v>
      </c>
      <c r="I159" s="214"/>
      <c r="J159" s="215">
        <f>ROUND(I159*H159,2)</f>
        <v>0</v>
      </c>
      <c r="K159" s="211" t="s">
        <v>1</v>
      </c>
      <c r="L159" s="38"/>
      <c r="M159" s="216" t="s">
        <v>1</v>
      </c>
      <c r="N159" s="217" t="s">
        <v>40</v>
      </c>
      <c r="O159" s="74"/>
      <c r="P159" s="203">
        <f>O159*H159</f>
        <v>0</v>
      </c>
      <c r="Q159" s="203">
        <v>0</v>
      </c>
      <c r="R159" s="203">
        <f>Q159*H159</f>
        <v>0</v>
      </c>
      <c r="S159" s="203">
        <v>0</v>
      </c>
      <c r="T159" s="204">
        <f>S159*H159</f>
        <v>0</v>
      </c>
      <c r="AR159" s="12" t="s">
        <v>132</v>
      </c>
      <c r="AT159" s="12" t="s">
        <v>135</v>
      </c>
      <c r="AU159" s="12" t="s">
        <v>74</v>
      </c>
      <c r="AY159" s="12" t="s">
        <v>114</v>
      </c>
      <c r="BE159" s="205">
        <f>IF(N159="základní",J159,0)</f>
        <v>0</v>
      </c>
      <c r="BF159" s="205">
        <f>IF(N159="snížená",J159,0)</f>
        <v>0</v>
      </c>
      <c r="BG159" s="205">
        <f>IF(N159="zákl. přenesená",J159,0)</f>
        <v>0</v>
      </c>
      <c r="BH159" s="205">
        <f>IF(N159="sníž. přenesená",J159,0)</f>
        <v>0</v>
      </c>
      <c r="BI159" s="205">
        <f>IF(N159="nulová",J159,0)</f>
        <v>0</v>
      </c>
      <c r="BJ159" s="12" t="s">
        <v>74</v>
      </c>
      <c r="BK159" s="205">
        <f>ROUND(I159*H159,2)</f>
        <v>0</v>
      </c>
      <c r="BL159" s="12" t="s">
        <v>132</v>
      </c>
      <c r="BM159" s="12" t="s">
        <v>281</v>
      </c>
    </row>
    <row r="160" s="1" customFormat="1">
      <c r="B160" s="33"/>
      <c r="C160" s="34"/>
      <c r="D160" s="206" t="s">
        <v>124</v>
      </c>
      <c r="E160" s="34"/>
      <c r="F160" s="207" t="s">
        <v>280</v>
      </c>
      <c r="G160" s="34"/>
      <c r="H160" s="34"/>
      <c r="I160" s="120"/>
      <c r="J160" s="34"/>
      <c r="K160" s="34"/>
      <c r="L160" s="38"/>
      <c r="M160" s="208"/>
      <c r="N160" s="74"/>
      <c r="O160" s="74"/>
      <c r="P160" s="74"/>
      <c r="Q160" s="74"/>
      <c r="R160" s="74"/>
      <c r="S160" s="74"/>
      <c r="T160" s="75"/>
      <c r="AT160" s="12" t="s">
        <v>124</v>
      </c>
      <c r="AU160" s="12" t="s">
        <v>74</v>
      </c>
    </row>
    <row r="161" s="10" customFormat="1" ht="25.92" customHeight="1">
      <c r="B161" s="177"/>
      <c r="C161" s="178"/>
      <c r="D161" s="179" t="s">
        <v>68</v>
      </c>
      <c r="E161" s="180" t="s">
        <v>269</v>
      </c>
      <c r="F161" s="180" t="s">
        <v>269</v>
      </c>
      <c r="G161" s="178"/>
      <c r="H161" s="178"/>
      <c r="I161" s="181"/>
      <c r="J161" s="182">
        <f>BK161</f>
        <v>0</v>
      </c>
      <c r="K161" s="178"/>
      <c r="L161" s="183"/>
      <c r="M161" s="184"/>
      <c r="N161" s="185"/>
      <c r="O161" s="185"/>
      <c r="P161" s="186">
        <f>P162</f>
        <v>0</v>
      </c>
      <c r="Q161" s="185"/>
      <c r="R161" s="186">
        <f>R162</f>
        <v>0</v>
      </c>
      <c r="S161" s="185"/>
      <c r="T161" s="187">
        <f>T162</f>
        <v>0</v>
      </c>
      <c r="AR161" s="188" t="s">
        <v>134</v>
      </c>
      <c r="AT161" s="189" t="s">
        <v>68</v>
      </c>
      <c r="AU161" s="189" t="s">
        <v>69</v>
      </c>
      <c r="AY161" s="188" t="s">
        <v>114</v>
      </c>
      <c r="BK161" s="190">
        <f>BK162</f>
        <v>0</v>
      </c>
    </row>
    <row r="162" s="10" customFormat="1" ht="22.8" customHeight="1">
      <c r="B162" s="177"/>
      <c r="C162" s="178"/>
      <c r="D162" s="179" t="s">
        <v>68</v>
      </c>
      <c r="E162" s="191" t="s">
        <v>282</v>
      </c>
      <c r="F162" s="191" t="s">
        <v>283</v>
      </c>
      <c r="G162" s="178"/>
      <c r="H162" s="178"/>
      <c r="I162" s="181"/>
      <c r="J162" s="192">
        <f>BK162</f>
        <v>0</v>
      </c>
      <c r="K162" s="178"/>
      <c r="L162" s="183"/>
      <c r="M162" s="184"/>
      <c r="N162" s="185"/>
      <c r="O162" s="185"/>
      <c r="P162" s="186">
        <f>SUM(P163:P164)</f>
        <v>0</v>
      </c>
      <c r="Q162" s="185"/>
      <c r="R162" s="186">
        <f>SUM(R163:R164)</f>
        <v>0</v>
      </c>
      <c r="S162" s="185"/>
      <c r="T162" s="187">
        <f>SUM(T163:T164)</f>
        <v>0</v>
      </c>
      <c r="AR162" s="188" t="s">
        <v>134</v>
      </c>
      <c r="AT162" s="189" t="s">
        <v>68</v>
      </c>
      <c r="AU162" s="189" t="s">
        <v>74</v>
      </c>
      <c r="AY162" s="188" t="s">
        <v>114</v>
      </c>
      <c r="BK162" s="190">
        <f>SUM(BK163:BK164)</f>
        <v>0</v>
      </c>
    </row>
    <row r="163" s="1" customFormat="1" ht="16.5" customHeight="1">
      <c r="B163" s="33"/>
      <c r="C163" s="209" t="s">
        <v>121</v>
      </c>
      <c r="D163" s="209" t="s">
        <v>135</v>
      </c>
      <c r="E163" s="210" t="s">
        <v>284</v>
      </c>
      <c r="F163" s="211" t="s">
        <v>285</v>
      </c>
      <c r="G163" s="212" t="s">
        <v>286</v>
      </c>
      <c r="H163" s="213">
        <v>1</v>
      </c>
      <c r="I163" s="214"/>
      <c r="J163" s="215">
        <f>ROUND(I163*H163,2)</f>
        <v>0</v>
      </c>
      <c r="K163" s="211" t="s">
        <v>1</v>
      </c>
      <c r="L163" s="38"/>
      <c r="M163" s="216" t="s">
        <v>1</v>
      </c>
      <c r="N163" s="217" t="s">
        <v>40</v>
      </c>
      <c r="O163" s="74"/>
      <c r="P163" s="203">
        <f>O163*H163</f>
        <v>0</v>
      </c>
      <c r="Q163" s="203">
        <v>0</v>
      </c>
      <c r="R163" s="203">
        <f>Q163*H163</f>
        <v>0</v>
      </c>
      <c r="S163" s="203">
        <v>0</v>
      </c>
      <c r="T163" s="204">
        <f>S163*H163</f>
        <v>0</v>
      </c>
      <c r="AR163" s="12" t="s">
        <v>132</v>
      </c>
      <c r="AT163" s="12" t="s">
        <v>135</v>
      </c>
      <c r="AU163" s="12" t="s">
        <v>76</v>
      </c>
      <c r="AY163" s="12" t="s">
        <v>114</v>
      </c>
      <c r="BE163" s="205">
        <f>IF(N163="základní",J163,0)</f>
        <v>0</v>
      </c>
      <c r="BF163" s="205">
        <f>IF(N163="snížená",J163,0)</f>
        <v>0</v>
      </c>
      <c r="BG163" s="205">
        <f>IF(N163="zákl. přenesená",J163,0)</f>
        <v>0</v>
      </c>
      <c r="BH163" s="205">
        <f>IF(N163="sníž. přenesená",J163,0)</f>
        <v>0</v>
      </c>
      <c r="BI163" s="205">
        <f>IF(N163="nulová",J163,0)</f>
        <v>0</v>
      </c>
      <c r="BJ163" s="12" t="s">
        <v>74</v>
      </c>
      <c r="BK163" s="205">
        <f>ROUND(I163*H163,2)</f>
        <v>0</v>
      </c>
      <c r="BL163" s="12" t="s">
        <v>132</v>
      </c>
      <c r="BM163" s="12" t="s">
        <v>287</v>
      </c>
    </row>
    <row r="164" s="1" customFormat="1">
      <c r="B164" s="33"/>
      <c r="C164" s="34"/>
      <c r="D164" s="206" t="s">
        <v>124</v>
      </c>
      <c r="E164" s="34"/>
      <c r="F164" s="207" t="s">
        <v>285</v>
      </c>
      <c r="G164" s="34"/>
      <c r="H164" s="34"/>
      <c r="I164" s="120"/>
      <c r="J164" s="34"/>
      <c r="K164" s="34"/>
      <c r="L164" s="38"/>
      <c r="M164" s="208"/>
      <c r="N164" s="74"/>
      <c r="O164" s="74"/>
      <c r="P164" s="74"/>
      <c r="Q164" s="74"/>
      <c r="R164" s="74"/>
      <c r="S164" s="74"/>
      <c r="T164" s="75"/>
      <c r="AT164" s="12" t="s">
        <v>124</v>
      </c>
      <c r="AU164" s="12" t="s">
        <v>76</v>
      </c>
    </row>
    <row r="165" s="10" customFormat="1" ht="25.92" customHeight="1">
      <c r="B165" s="177"/>
      <c r="C165" s="178"/>
      <c r="D165" s="179" t="s">
        <v>68</v>
      </c>
      <c r="E165" s="180" t="s">
        <v>288</v>
      </c>
      <c r="F165" s="180" t="s">
        <v>289</v>
      </c>
      <c r="G165" s="178"/>
      <c r="H165" s="178"/>
      <c r="I165" s="181"/>
      <c r="J165" s="182">
        <f>BK165</f>
        <v>0</v>
      </c>
      <c r="K165" s="178"/>
      <c r="L165" s="183"/>
      <c r="M165" s="184"/>
      <c r="N165" s="185"/>
      <c r="O165" s="185"/>
      <c r="P165" s="186">
        <f>SUM(P166:P167)</f>
        <v>0</v>
      </c>
      <c r="Q165" s="185"/>
      <c r="R165" s="186">
        <f>SUM(R166:R167)</f>
        <v>0</v>
      </c>
      <c r="S165" s="185"/>
      <c r="T165" s="187">
        <f>SUM(T166:T167)</f>
        <v>0</v>
      </c>
      <c r="AR165" s="188" t="s">
        <v>134</v>
      </c>
      <c r="AT165" s="189" t="s">
        <v>68</v>
      </c>
      <c r="AU165" s="189" t="s">
        <v>69</v>
      </c>
      <c r="AY165" s="188" t="s">
        <v>114</v>
      </c>
      <c r="BK165" s="190">
        <f>SUM(BK166:BK167)</f>
        <v>0</v>
      </c>
    </row>
    <row r="166" s="1" customFormat="1" ht="16.5" customHeight="1">
      <c r="B166" s="33"/>
      <c r="C166" s="209" t="s">
        <v>290</v>
      </c>
      <c r="D166" s="209" t="s">
        <v>135</v>
      </c>
      <c r="E166" s="210" t="s">
        <v>291</v>
      </c>
      <c r="F166" s="211" t="s">
        <v>289</v>
      </c>
      <c r="G166" s="212" t="s">
        <v>265</v>
      </c>
      <c r="H166" s="213">
        <v>8</v>
      </c>
      <c r="I166" s="214"/>
      <c r="J166" s="215">
        <f>ROUND(I166*H166,2)</f>
        <v>0</v>
      </c>
      <c r="K166" s="211" t="s">
        <v>1</v>
      </c>
      <c r="L166" s="38"/>
      <c r="M166" s="216" t="s">
        <v>1</v>
      </c>
      <c r="N166" s="217" t="s">
        <v>40</v>
      </c>
      <c r="O166" s="74"/>
      <c r="P166" s="203">
        <f>O166*H166</f>
        <v>0</v>
      </c>
      <c r="Q166" s="203">
        <v>0</v>
      </c>
      <c r="R166" s="203">
        <f>Q166*H166</f>
        <v>0</v>
      </c>
      <c r="S166" s="203">
        <v>0</v>
      </c>
      <c r="T166" s="204">
        <f>S166*H166</f>
        <v>0</v>
      </c>
      <c r="AR166" s="12" t="s">
        <v>132</v>
      </c>
      <c r="AT166" s="12" t="s">
        <v>135</v>
      </c>
      <c r="AU166" s="12" t="s">
        <v>74</v>
      </c>
      <c r="AY166" s="12" t="s">
        <v>114</v>
      </c>
      <c r="BE166" s="205">
        <f>IF(N166="základní",J166,0)</f>
        <v>0</v>
      </c>
      <c r="BF166" s="205">
        <f>IF(N166="snížená",J166,0)</f>
        <v>0</v>
      </c>
      <c r="BG166" s="205">
        <f>IF(N166="zákl. přenesená",J166,0)</f>
        <v>0</v>
      </c>
      <c r="BH166" s="205">
        <f>IF(N166="sníž. přenesená",J166,0)</f>
        <v>0</v>
      </c>
      <c r="BI166" s="205">
        <f>IF(N166="nulová",J166,0)</f>
        <v>0</v>
      </c>
      <c r="BJ166" s="12" t="s">
        <v>74</v>
      </c>
      <c r="BK166" s="205">
        <f>ROUND(I166*H166,2)</f>
        <v>0</v>
      </c>
      <c r="BL166" s="12" t="s">
        <v>132</v>
      </c>
      <c r="BM166" s="12" t="s">
        <v>292</v>
      </c>
    </row>
    <row r="167" s="1" customFormat="1">
      <c r="B167" s="33"/>
      <c r="C167" s="34"/>
      <c r="D167" s="206" t="s">
        <v>124</v>
      </c>
      <c r="E167" s="34"/>
      <c r="F167" s="207" t="s">
        <v>289</v>
      </c>
      <c r="G167" s="34"/>
      <c r="H167" s="34"/>
      <c r="I167" s="120"/>
      <c r="J167" s="34"/>
      <c r="K167" s="34"/>
      <c r="L167" s="38"/>
      <c r="M167" s="208"/>
      <c r="N167" s="74"/>
      <c r="O167" s="74"/>
      <c r="P167" s="74"/>
      <c r="Q167" s="74"/>
      <c r="R167" s="74"/>
      <c r="S167" s="74"/>
      <c r="T167" s="75"/>
      <c r="AT167" s="12" t="s">
        <v>124</v>
      </c>
      <c r="AU167" s="12" t="s">
        <v>74</v>
      </c>
    </row>
    <row r="168" s="10" customFormat="1" ht="25.92" customHeight="1">
      <c r="B168" s="177"/>
      <c r="C168" s="178"/>
      <c r="D168" s="179" t="s">
        <v>68</v>
      </c>
      <c r="E168" s="180" t="s">
        <v>293</v>
      </c>
      <c r="F168" s="180" t="s">
        <v>294</v>
      </c>
      <c r="G168" s="178"/>
      <c r="H168" s="178"/>
      <c r="I168" s="181"/>
      <c r="J168" s="182">
        <f>BK168</f>
        <v>0</v>
      </c>
      <c r="K168" s="178"/>
      <c r="L168" s="183"/>
      <c r="M168" s="184"/>
      <c r="N168" s="185"/>
      <c r="O168" s="185"/>
      <c r="P168" s="186">
        <f>P169+P172+P175+P180</f>
        <v>0</v>
      </c>
      <c r="Q168" s="185"/>
      <c r="R168" s="186">
        <f>R169+R172+R175+R180</f>
        <v>0</v>
      </c>
      <c r="S168" s="185"/>
      <c r="T168" s="187">
        <f>T169+T172+T175+T180</f>
        <v>0</v>
      </c>
      <c r="AR168" s="188" t="s">
        <v>141</v>
      </c>
      <c r="AT168" s="189" t="s">
        <v>68</v>
      </c>
      <c r="AU168" s="189" t="s">
        <v>69</v>
      </c>
      <c r="AY168" s="188" t="s">
        <v>114</v>
      </c>
      <c r="BK168" s="190">
        <f>BK169+BK172+BK175+BK180</f>
        <v>0</v>
      </c>
    </row>
    <row r="169" s="10" customFormat="1" ht="22.8" customHeight="1">
      <c r="B169" s="177"/>
      <c r="C169" s="178"/>
      <c r="D169" s="179" t="s">
        <v>68</v>
      </c>
      <c r="E169" s="191" t="s">
        <v>295</v>
      </c>
      <c r="F169" s="191" t="s">
        <v>296</v>
      </c>
      <c r="G169" s="178"/>
      <c r="H169" s="178"/>
      <c r="I169" s="181"/>
      <c r="J169" s="192">
        <f>BK169</f>
        <v>0</v>
      </c>
      <c r="K169" s="178"/>
      <c r="L169" s="183"/>
      <c r="M169" s="184"/>
      <c r="N169" s="185"/>
      <c r="O169" s="185"/>
      <c r="P169" s="186">
        <f>SUM(P170:P171)</f>
        <v>0</v>
      </c>
      <c r="Q169" s="185"/>
      <c r="R169" s="186">
        <f>SUM(R170:R171)</f>
        <v>0</v>
      </c>
      <c r="S169" s="185"/>
      <c r="T169" s="187">
        <f>SUM(T170:T171)</f>
        <v>0</v>
      </c>
      <c r="AR169" s="188" t="s">
        <v>141</v>
      </c>
      <c r="AT169" s="189" t="s">
        <v>68</v>
      </c>
      <c r="AU169" s="189" t="s">
        <v>74</v>
      </c>
      <c r="AY169" s="188" t="s">
        <v>114</v>
      </c>
      <c r="BK169" s="190">
        <f>SUM(BK170:BK171)</f>
        <v>0</v>
      </c>
    </row>
    <row r="170" s="1" customFormat="1" ht="16.5" customHeight="1">
      <c r="B170" s="33"/>
      <c r="C170" s="209" t="s">
        <v>297</v>
      </c>
      <c r="D170" s="209" t="s">
        <v>135</v>
      </c>
      <c r="E170" s="210" t="s">
        <v>298</v>
      </c>
      <c r="F170" s="211" t="s">
        <v>299</v>
      </c>
      <c r="G170" s="212" t="s">
        <v>149</v>
      </c>
      <c r="H170" s="213">
        <v>1</v>
      </c>
      <c r="I170" s="214"/>
      <c r="J170" s="215">
        <f>ROUND(I170*H170,2)</f>
        <v>0</v>
      </c>
      <c r="K170" s="211" t="s">
        <v>138</v>
      </c>
      <c r="L170" s="38"/>
      <c r="M170" s="216" t="s">
        <v>1</v>
      </c>
      <c r="N170" s="217" t="s">
        <v>40</v>
      </c>
      <c r="O170" s="74"/>
      <c r="P170" s="203">
        <f>O170*H170</f>
        <v>0</v>
      </c>
      <c r="Q170" s="203">
        <v>0</v>
      </c>
      <c r="R170" s="203">
        <f>Q170*H170</f>
        <v>0</v>
      </c>
      <c r="S170" s="203">
        <v>0</v>
      </c>
      <c r="T170" s="204">
        <f>S170*H170</f>
        <v>0</v>
      </c>
      <c r="AR170" s="12" t="s">
        <v>300</v>
      </c>
      <c r="AT170" s="12" t="s">
        <v>135</v>
      </c>
      <c r="AU170" s="12" t="s">
        <v>76</v>
      </c>
      <c r="AY170" s="12" t="s">
        <v>114</v>
      </c>
      <c r="BE170" s="205">
        <f>IF(N170="základní",J170,0)</f>
        <v>0</v>
      </c>
      <c r="BF170" s="205">
        <f>IF(N170="snížená",J170,0)</f>
        <v>0</v>
      </c>
      <c r="BG170" s="205">
        <f>IF(N170="zákl. přenesená",J170,0)</f>
        <v>0</v>
      </c>
      <c r="BH170" s="205">
        <f>IF(N170="sníž. přenesená",J170,0)</f>
        <v>0</v>
      </c>
      <c r="BI170" s="205">
        <f>IF(N170="nulová",J170,0)</f>
        <v>0</v>
      </c>
      <c r="BJ170" s="12" t="s">
        <v>74</v>
      </c>
      <c r="BK170" s="205">
        <f>ROUND(I170*H170,2)</f>
        <v>0</v>
      </c>
      <c r="BL170" s="12" t="s">
        <v>300</v>
      </c>
      <c r="BM170" s="12" t="s">
        <v>301</v>
      </c>
    </row>
    <row r="171" s="1" customFormat="1">
      <c r="B171" s="33"/>
      <c r="C171" s="34"/>
      <c r="D171" s="206" t="s">
        <v>124</v>
      </c>
      <c r="E171" s="34"/>
      <c r="F171" s="207" t="s">
        <v>302</v>
      </c>
      <c r="G171" s="34"/>
      <c r="H171" s="34"/>
      <c r="I171" s="120"/>
      <c r="J171" s="34"/>
      <c r="K171" s="34"/>
      <c r="L171" s="38"/>
      <c r="M171" s="208"/>
      <c r="N171" s="74"/>
      <c r="O171" s="74"/>
      <c r="P171" s="74"/>
      <c r="Q171" s="74"/>
      <c r="R171" s="74"/>
      <c r="S171" s="74"/>
      <c r="T171" s="75"/>
      <c r="AT171" s="12" t="s">
        <v>124</v>
      </c>
      <c r="AU171" s="12" t="s">
        <v>76</v>
      </c>
    </row>
    <row r="172" s="10" customFormat="1" ht="22.8" customHeight="1">
      <c r="B172" s="177"/>
      <c r="C172" s="178"/>
      <c r="D172" s="179" t="s">
        <v>68</v>
      </c>
      <c r="E172" s="191" t="s">
        <v>303</v>
      </c>
      <c r="F172" s="191" t="s">
        <v>304</v>
      </c>
      <c r="G172" s="178"/>
      <c r="H172" s="178"/>
      <c r="I172" s="181"/>
      <c r="J172" s="192">
        <f>BK172</f>
        <v>0</v>
      </c>
      <c r="K172" s="178"/>
      <c r="L172" s="183"/>
      <c r="M172" s="184"/>
      <c r="N172" s="185"/>
      <c r="O172" s="185"/>
      <c r="P172" s="186">
        <f>SUM(P173:P174)</f>
        <v>0</v>
      </c>
      <c r="Q172" s="185"/>
      <c r="R172" s="186">
        <f>SUM(R173:R174)</f>
        <v>0</v>
      </c>
      <c r="S172" s="185"/>
      <c r="T172" s="187">
        <f>SUM(T173:T174)</f>
        <v>0</v>
      </c>
      <c r="AR172" s="188" t="s">
        <v>141</v>
      </c>
      <c r="AT172" s="189" t="s">
        <v>68</v>
      </c>
      <c r="AU172" s="189" t="s">
        <v>74</v>
      </c>
      <c r="AY172" s="188" t="s">
        <v>114</v>
      </c>
      <c r="BK172" s="190">
        <f>SUM(BK173:BK174)</f>
        <v>0</v>
      </c>
    </row>
    <row r="173" s="1" customFormat="1" ht="16.5" customHeight="1">
      <c r="B173" s="33"/>
      <c r="C173" s="209" t="s">
        <v>305</v>
      </c>
      <c r="D173" s="209" t="s">
        <v>135</v>
      </c>
      <c r="E173" s="210" t="s">
        <v>306</v>
      </c>
      <c r="F173" s="211" t="s">
        <v>304</v>
      </c>
      <c r="G173" s="212" t="s">
        <v>286</v>
      </c>
      <c r="H173" s="213">
        <v>1</v>
      </c>
      <c r="I173" s="214"/>
      <c r="J173" s="215">
        <f>ROUND(I173*H173,2)</f>
        <v>0</v>
      </c>
      <c r="K173" s="211" t="s">
        <v>307</v>
      </c>
      <c r="L173" s="38"/>
      <c r="M173" s="216" t="s">
        <v>1</v>
      </c>
      <c r="N173" s="217" t="s">
        <v>40</v>
      </c>
      <c r="O173" s="74"/>
      <c r="P173" s="203">
        <f>O173*H173</f>
        <v>0</v>
      </c>
      <c r="Q173" s="203">
        <v>0</v>
      </c>
      <c r="R173" s="203">
        <f>Q173*H173</f>
        <v>0</v>
      </c>
      <c r="S173" s="203">
        <v>0</v>
      </c>
      <c r="T173" s="204">
        <f>S173*H173</f>
        <v>0</v>
      </c>
      <c r="AR173" s="12" t="s">
        <v>300</v>
      </c>
      <c r="AT173" s="12" t="s">
        <v>135</v>
      </c>
      <c r="AU173" s="12" t="s">
        <v>76</v>
      </c>
      <c r="AY173" s="12" t="s">
        <v>114</v>
      </c>
      <c r="BE173" s="205">
        <f>IF(N173="základní",J173,0)</f>
        <v>0</v>
      </c>
      <c r="BF173" s="205">
        <f>IF(N173="snížená",J173,0)</f>
        <v>0</v>
      </c>
      <c r="BG173" s="205">
        <f>IF(N173="zákl. přenesená",J173,0)</f>
        <v>0</v>
      </c>
      <c r="BH173" s="205">
        <f>IF(N173="sníž. přenesená",J173,0)</f>
        <v>0</v>
      </c>
      <c r="BI173" s="205">
        <f>IF(N173="nulová",J173,0)</f>
        <v>0</v>
      </c>
      <c r="BJ173" s="12" t="s">
        <v>74</v>
      </c>
      <c r="BK173" s="205">
        <f>ROUND(I173*H173,2)</f>
        <v>0</v>
      </c>
      <c r="BL173" s="12" t="s">
        <v>300</v>
      </c>
      <c r="BM173" s="12" t="s">
        <v>308</v>
      </c>
    </row>
    <row r="174" s="1" customFormat="1">
      <c r="B174" s="33"/>
      <c r="C174" s="34"/>
      <c r="D174" s="206" t="s">
        <v>124</v>
      </c>
      <c r="E174" s="34"/>
      <c r="F174" s="207" t="s">
        <v>309</v>
      </c>
      <c r="G174" s="34"/>
      <c r="H174" s="34"/>
      <c r="I174" s="120"/>
      <c r="J174" s="34"/>
      <c r="K174" s="34"/>
      <c r="L174" s="38"/>
      <c r="M174" s="208"/>
      <c r="N174" s="74"/>
      <c r="O174" s="74"/>
      <c r="P174" s="74"/>
      <c r="Q174" s="74"/>
      <c r="R174" s="74"/>
      <c r="S174" s="74"/>
      <c r="T174" s="75"/>
      <c r="AT174" s="12" t="s">
        <v>124</v>
      </c>
      <c r="AU174" s="12" t="s">
        <v>76</v>
      </c>
    </row>
    <row r="175" s="10" customFormat="1" ht="22.8" customHeight="1">
      <c r="B175" s="177"/>
      <c r="C175" s="178"/>
      <c r="D175" s="179" t="s">
        <v>68</v>
      </c>
      <c r="E175" s="191" t="s">
        <v>310</v>
      </c>
      <c r="F175" s="191" t="s">
        <v>311</v>
      </c>
      <c r="G175" s="178"/>
      <c r="H175" s="178"/>
      <c r="I175" s="181"/>
      <c r="J175" s="192">
        <f>BK175</f>
        <v>0</v>
      </c>
      <c r="K175" s="178"/>
      <c r="L175" s="183"/>
      <c r="M175" s="184"/>
      <c r="N175" s="185"/>
      <c r="O175" s="185"/>
      <c r="P175" s="186">
        <f>SUM(P176:P179)</f>
        <v>0</v>
      </c>
      <c r="Q175" s="185"/>
      <c r="R175" s="186">
        <f>SUM(R176:R179)</f>
        <v>0</v>
      </c>
      <c r="S175" s="185"/>
      <c r="T175" s="187">
        <f>SUM(T176:T179)</f>
        <v>0</v>
      </c>
      <c r="AR175" s="188" t="s">
        <v>141</v>
      </c>
      <c r="AT175" s="189" t="s">
        <v>68</v>
      </c>
      <c r="AU175" s="189" t="s">
        <v>74</v>
      </c>
      <c r="AY175" s="188" t="s">
        <v>114</v>
      </c>
      <c r="BK175" s="190">
        <f>SUM(BK176:BK179)</f>
        <v>0</v>
      </c>
    </row>
    <row r="176" s="1" customFormat="1" ht="16.5" customHeight="1">
      <c r="B176" s="33"/>
      <c r="C176" s="209" t="s">
        <v>312</v>
      </c>
      <c r="D176" s="209" t="s">
        <v>135</v>
      </c>
      <c r="E176" s="210" t="s">
        <v>313</v>
      </c>
      <c r="F176" s="211" t="s">
        <v>314</v>
      </c>
      <c r="G176" s="212" t="s">
        <v>149</v>
      </c>
      <c r="H176" s="213">
        <v>1</v>
      </c>
      <c r="I176" s="214"/>
      <c r="J176" s="215">
        <f>ROUND(I176*H176,2)</f>
        <v>0</v>
      </c>
      <c r="K176" s="211" t="s">
        <v>138</v>
      </c>
      <c r="L176" s="38"/>
      <c r="M176" s="216" t="s">
        <v>1</v>
      </c>
      <c r="N176" s="217" t="s">
        <v>40</v>
      </c>
      <c r="O176" s="74"/>
      <c r="P176" s="203">
        <f>O176*H176</f>
        <v>0</v>
      </c>
      <c r="Q176" s="203">
        <v>0</v>
      </c>
      <c r="R176" s="203">
        <f>Q176*H176</f>
        <v>0</v>
      </c>
      <c r="S176" s="203">
        <v>0</v>
      </c>
      <c r="T176" s="204">
        <f>S176*H176</f>
        <v>0</v>
      </c>
      <c r="AR176" s="12" t="s">
        <v>300</v>
      </c>
      <c r="AT176" s="12" t="s">
        <v>135</v>
      </c>
      <c r="AU176" s="12" t="s">
        <v>76</v>
      </c>
      <c r="AY176" s="12" t="s">
        <v>114</v>
      </c>
      <c r="BE176" s="205">
        <f>IF(N176="základní",J176,0)</f>
        <v>0</v>
      </c>
      <c r="BF176" s="205">
        <f>IF(N176="snížená",J176,0)</f>
        <v>0</v>
      </c>
      <c r="BG176" s="205">
        <f>IF(N176="zákl. přenesená",J176,0)</f>
        <v>0</v>
      </c>
      <c r="BH176" s="205">
        <f>IF(N176="sníž. přenesená",J176,0)</f>
        <v>0</v>
      </c>
      <c r="BI176" s="205">
        <f>IF(N176="nulová",J176,0)</f>
        <v>0</v>
      </c>
      <c r="BJ176" s="12" t="s">
        <v>74</v>
      </c>
      <c r="BK176" s="205">
        <f>ROUND(I176*H176,2)</f>
        <v>0</v>
      </c>
      <c r="BL176" s="12" t="s">
        <v>300</v>
      </c>
      <c r="BM176" s="12" t="s">
        <v>315</v>
      </c>
    </row>
    <row r="177" s="1" customFormat="1">
      <c r="B177" s="33"/>
      <c r="C177" s="34"/>
      <c r="D177" s="206" t="s">
        <v>124</v>
      </c>
      <c r="E177" s="34"/>
      <c r="F177" s="207" t="s">
        <v>316</v>
      </c>
      <c r="G177" s="34"/>
      <c r="H177" s="34"/>
      <c r="I177" s="120"/>
      <c r="J177" s="34"/>
      <c r="K177" s="34"/>
      <c r="L177" s="38"/>
      <c r="M177" s="208"/>
      <c r="N177" s="74"/>
      <c r="O177" s="74"/>
      <c r="P177" s="74"/>
      <c r="Q177" s="74"/>
      <c r="R177" s="74"/>
      <c r="S177" s="74"/>
      <c r="T177" s="75"/>
      <c r="AT177" s="12" t="s">
        <v>124</v>
      </c>
      <c r="AU177" s="12" t="s">
        <v>76</v>
      </c>
    </row>
    <row r="178" s="1" customFormat="1" ht="16.5" customHeight="1">
      <c r="B178" s="33"/>
      <c r="C178" s="209" t="s">
        <v>317</v>
      </c>
      <c r="D178" s="209" t="s">
        <v>135</v>
      </c>
      <c r="E178" s="210" t="s">
        <v>318</v>
      </c>
      <c r="F178" s="211" t="s">
        <v>319</v>
      </c>
      <c r="G178" s="212" t="s">
        <v>320</v>
      </c>
      <c r="H178" s="213">
        <v>1</v>
      </c>
      <c r="I178" s="214"/>
      <c r="J178" s="215">
        <f>ROUND(I178*H178,2)</f>
        <v>0</v>
      </c>
      <c r="K178" s="211" t="s">
        <v>138</v>
      </c>
      <c r="L178" s="38"/>
      <c r="M178" s="216" t="s">
        <v>1</v>
      </c>
      <c r="N178" s="217" t="s">
        <v>40</v>
      </c>
      <c r="O178" s="74"/>
      <c r="P178" s="203">
        <f>O178*H178</f>
        <v>0</v>
      </c>
      <c r="Q178" s="203">
        <v>0</v>
      </c>
      <c r="R178" s="203">
        <f>Q178*H178</f>
        <v>0</v>
      </c>
      <c r="S178" s="203">
        <v>0</v>
      </c>
      <c r="T178" s="204">
        <f>S178*H178</f>
        <v>0</v>
      </c>
      <c r="AR178" s="12" t="s">
        <v>300</v>
      </c>
      <c r="AT178" s="12" t="s">
        <v>135</v>
      </c>
      <c r="AU178" s="12" t="s">
        <v>76</v>
      </c>
      <c r="AY178" s="12" t="s">
        <v>114</v>
      </c>
      <c r="BE178" s="205">
        <f>IF(N178="základní",J178,0)</f>
        <v>0</v>
      </c>
      <c r="BF178" s="205">
        <f>IF(N178="snížená",J178,0)</f>
        <v>0</v>
      </c>
      <c r="BG178" s="205">
        <f>IF(N178="zákl. přenesená",J178,0)</f>
        <v>0</v>
      </c>
      <c r="BH178" s="205">
        <f>IF(N178="sníž. přenesená",J178,0)</f>
        <v>0</v>
      </c>
      <c r="BI178" s="205">
        <f>IF(N178="nulová",J178,0)</f>
        <v>0</v>
      </c>
      <c r="BJ178" s="12" t="s">
        <v>74</v>
      </c>
      <c r="BK178" s="205">
        <f>ROUND(I178*H178,2)</f>
        <v>0</v>
      </c>
      <c r="BL178" s="12" t="s">
        <v>300</v>
      </c>
      <c r="BM178" s="12" t="s">
        <v>321</v>
      </c>
    </row>
    <row r="179" s="1" customFormat="1">
      <c r="B179" s="33"/>
      <c r="C179" s="34"/>
      <c r="D179" s="206" t="s">
        <v>124</v>
      </c>
      <c r="E179" s="34"/>
      <c r="F179" s="207" t="s">
        <v>319</v>
      </c>
      <c r="G179" s="34"/>
      <c r="H179" s="34"/>
      <c r="I179" s="120"/>
      <c r="J179" s="34"/>
      <c r="K179" s="34"/>
      <c r="L179" s="38"/>
      <c r="M179" s="208"/>
      <c r="N179" s="74"/>
      <c r="O179" s="74"/>
      <c r="P179" s="74"/>
      <c r="Q179" s="74"/>
      <c r="R179" s="74"/>
      <c r="S179" s="74"/>
      <c r="T179" s="75"/>
      <c r="AT179" s="12" t="s">
        <v>124</v>
      </c>
      <c r="AU179" s="12" t="s">
        <v>76</v>
      </c>
    </row>
    <row r="180" s="10" customFormat="1" ht="22.8" customHeight="1">
      <c r="B180" s="177"/>
      <c r="C180" s="178"/>
      <c r="D180" s="179" t="s">
        <v>68</v>
      </c>
      <c r="E180" s="191" t="s">
        <v>322</v>
      </c>
      <c r="F180" s="191" t="s">
        <v>323</v>
      </c>
      <c r="G180" s="178"/>
      <c r="H180" s="178"/>
      <c r="I180" s="181"/>
      <c r="J180" s="192">
        <f>BK180</f>
        <v>0</v>
      </c>
      <c r="K180" s="178"/>
      <c r="L180" s="183"/>
      <c r="M180" s="184"/>
      <c r="N180" s="185"/>
      <c r="O180" s="185"/>
      <c r="P180" s="186">
        <f>SUM(P181:P182)</f>
        <v>0</v>
      </c>
      <c r="Q180" s="185"/>
      <c r="R180" s="186">
        <f>SUM(R181:R182)</f>
        <v>0</v>
      </c>
      <c r="S180" s="185"/>
      <c r="T180" s="187">
        <f>SUM(T181:T182)</f>
        <v>0</v>
      </c>
      <c r="AR180" s="188" t="s">
        <v>141</v>
      </c>
      <c r="AT180" s="189" t="s">
        <v>68</v>
      </c>
      <c r="AU180" s="189" t="s">
        <v>74</v>
      </c>
      <c r="AY180" s="188" t="s">
        <v>114</v>
      </c>
      <c r="BK180" s="190">
        <f>SUM(BK181:BK182)</f>
        <v>0</v>
      </c>
    </row>
    <row r="181" s="1" customFormat="1" ht="16.5" customHeight="1">
      <c r="B181" s="33"/>
      <c r="C181" s="209" t="s">
        <v>324</v>
      </c>
      <c r="D181" s="209" t="s">
        <v>135</v>
      </c>
      <c r="E181" s="210" t="s">
        <v>325</v>
      </c>
      <c r="F181" s="211" t="s">
        <v>326</v>
      </c>
      <c r="G181" s="212" t="s">
        <v>265</v>
      </c>
      <c r="H181" s="213">
        <v>2</v>
      </c>
      <c r="I181" s="214"/>
      <c r="J181" s="215">
        <f>ROUND(I181*H181,2)</f>
        <v>0</v>
      </c>
      <c r="K181" s="211" t="s">
        <v>138</v>
      </c>
      <c r="L181" s="38"/>
      <c r="M181" s="216" t="s">
        <v>1</v>
      </c>
      <c r="N181" s="217" t="s">
        <v>40</v>
      </c>
      <c r="O181" s="74"/>
      <c r="P181" s="203">
        <f>O181*H181</f>
        <v>0</v>
      </c>
      <c r="Q181" s="203">
        <v>0</v>
      </c>
      <c r="R181" s="203">
        <f>Q181*H181</f>
        <v>0</v>
      </c>
      <c r="S181" s="203">
        <v>0</v>
      </c>
      <c r="T181" s="204">
        <f>S181*H181</f>
        <v>0</v>
      </c>
      <c r="AR181" s="12" t="s">
        <v>300</v>
      </c>
      <c r="AT181" s="12" t="s">
        <v>135</v>
      </c>
      <c r="AU181" s="12" t="s">
        <v>76</v>
      </c>
      <c r="AY181" s="12" t="s">
        <v>114</v>
      </c>
      <c r="BE181" s="205">
        <f>IF(N181="základní",J181,0)</f>
        <v>0</v>
      </c>
      <c r="BF181" s="205">
        <f>IF(N181="snížená",J181,0)</f>
        <v>0</v>
      </c>
      <c r="BG181" s="205">
        <f>IF(N181="zákl. přenesená",J181,0)</f>
        <v>0</v>
      </c>
      <c r="BH181" s="205">
        <f>IF(N181="sníž. přenesená",J181,0)</f>
        <v>0</v>
      </c>
      <c r="BI181" s="205">
        <f>IF(N181="nulová",J181,0)</f>
        <v>0</v>
      </c>
      <c r="BJ181" s="12" t="s">
        <v>74</v>
      </c>
      <c r="BK181" s="205">
        <f>ROUND(I181*H181,2)</f>
        <v>0</v>
      </c>
      <c r="BL181" s="12" t="s">
        <v>300</v>
      </c>
      <c r="BM181" s="12" t="s">
        <v>327</v>
      </c>
    </row>
    <row r="182" s="1" customFormat="1">
      <c r="B182" s="33"/>
      <c r="C182" s="34"/>
      <c r="D182" s="206" t="s">
        <v>124</v>
      </c>
      <c r="E182" s="34"/>
      <c r="F182" s="207" t="s">
        <v>328</v>
      </c>
      <c r="G182" s="34"/>
      <c r="H182" s="34"/>
      <c r="I182" s="120"/>
      <c r="J182" s="34"/>
      <c r="K182" s="34"/>
      <c r="L182" s="38"/>
      <c r="M182" s="219"/>
      <c r="N182" s="220"/>
      <c r="O182" s="220"/>
      <c r="P182" s="220"/>
      <c r="Q182" s="220"/>
      <c r="R182" s="220"/>
      <c r="S182" s="220"/>
      <c r="T182" s="221"/>
      <c r="AT182" s="12" t="s">
        <v>124</v>
      </c>
      <c r="AU182" s="12" t="s">
        <v>76</v>
      </c>
    </row>
    <row r="183" s="1" customFormat="1" ht="6.96" customHeight="1">
      <c r="B183" s="52"/>
      <c r="C183" s="53"/>
      <c r="D183" s="53"/>
      <c r="E183" s="53"/>
      <c r="F183" s="53"/>
      <c r="G183" s="53"/>
      <c r="H183" s="53"/>
      <c r="I183" s="144"/>
      <c r="J183" s="53"/>
      <c r="K183" s="53"/>
      <c r="L183" s="38"/>
    </row>
  </sheetData>
  <sheetProtection sheet="1" autoFilter="0" formatColumns="0" formatRows="0" objects="1" scenarios="1" spinCount="100000" saltValue="FuPxOB9Y8YOdHU7xctGkNefw00h8u/w/Q16fmmSviJ8tL0+EXUZSvv7H9scLuY0RJEeENJA/H6Jwa3vaSXOR+g==" hashValue="xnKvDwNFGt20mCVbuWQ9Ic//eGAIjlEMOY2f1lXSgiYwUAEleD+719NcPBLylqN9CqTuWN0IsxrwKxQ0BtXdOg==" algorithmName="SHA-512" password="CC35"/>
  <autoFilter ref="C88:K182"/>
  <mergeCells count="6">
    <mergeCell ref="E7:H7"/>
    <mergeCell ref="E16:H16"/>
    <mergeCell ref="E25:H25"/>
    <mergeCell ref="E46:H46"/>
    <mergeCell ref="E81:H8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mv1\mv</dc:creator>
  <cp:lastModifiedBy>mv1\mv</cp:lastModifiedBy>
  <dcterms:created xsi:type="dcterms:W3CDTF">2020-03-02T07:03:43Z</dcterms:created>
  <dcterms:modified xsi:type="dcterms:W3CDTF">2020-03-02T07:03:47Z</dcterms:modified>
</cp:coreProperties>
</file>